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0" rupBuild="2040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intra.fsh.nc\partage\F-S-H\Technique\PRIVE\04 - Patrimoine\5-MARCHES VALORISATION\VALO 2024\Moné\5 - AO Travaux\A diffuser\04 DPGF\"/>
    </mc:Choice>
  </mc:AlternateContent>
  <xr:revisionPtr revIDLastSave="0" documentId="13_ncr:1_{B34E1689-4CE2-4998-9430-57B8007539C0}" xr6:coauthVersionLast="36" xr6:coauthVersionMax="47" xr10:uidLastSave="{00000000-0000-0000-0000-000000000000}"/>
  <bookViews>
    <workbookView xWindow="3420" yWindow="3420" windowWidth="18645" windowHeight="15495" tabRatio="500" firstSheet="4" activeTab="4" xr2:uid="{00000000-000D-0000-FFFF-FFFF00000000}"/>
  </bookViews>
  <sheets>
    <sheet name="02" sheetId="3" r:id="rId1"/>
    <sheet name="06" sheetId="5" r:id="rId2"/>
    <sheet name="08" sheetId="14" r:id="rId3"/>
    <sheet name="10 A" sheetId="20" r:id="rId4"/>
    <sheet name="10 C" sheetId="21" r:id="rId5"/>
  </sheets>
  <definedNames>
    <definedName name="_Toc163815703" localSheetId="3">'10 A'!$A$31</definedName>
    <definedName name="_Toc163815703" localSheetId="4">'10 C'!$A$31</definedName>
    <definedName name="_Toc92866801" localSheetId="2">'08'!#REF!</definedName>
    <definedName name="_xlnm.Print_Titles" localSheetId="0">'02'!$8:$9</definedName>
    <definedName name="_xlnm.Print_Titles" localSheetId="1">'06'!$8:$9</definedName>
    <definedName name="_xlnm.Print_Titles" localSheetId="2">'08'!$8:$9</definedName>
    <definedName name="_xlnm.Print_Titles" localSheetId="3">'10 A'!$8:$9</definedName>
    <definedName name="_xlnm.Print_Titles" localSheetId="4">'10 C'!$8:$9</definedName>
    <definedName name="_xlnm.Print_Area" localSheetId="0">'02'!$A$1:$F$46</definedName>
    <definedName name="_xlnm.Print_Area" localSheetId="1">'06'!$A$1:$F$25</definedName>
    <definedName name="_xlnm.Print_Area" localSheetId="2">'08'!$A$1:$F$22</definedName>
    <definedName name="_xlnm.Print_Area" localSheetId="3">'10 A'!$A$1:$F$71</definedName>
    <definedName name="_xlnm.Print_Area" localSheetId="4">'10 C'!$A$1:$F$77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6" i="21" l="1"/>
  <c r="F77" i="21" s="1"/>
  <c r="F73" i="21"/>
  <c r="F74" i="21" s="1"/>
  <c r="F40" i="21"/>
  <c r="F41" i="21" s="1"/>
  <c r="D69" i="21" l="1"/>
  <c r="D70" i="21"/>
  <c r="D68" i="20"/>
  <c r="D68" i="21"/>
  <c r="D55" i="21"/>
  <c r="D57" i="21"/>
  <c r="D45" i="21"/>
  <c r="D66" i="20"/>
  <c r="D53" i="20"/>
  <c r="D44" i="20"/>
  <c r="D43" i="20"/>
  <c r="D33" i="21" l="1"/>
  <c r="D30" i="21"/>
  <c r="D29" i="21"/>
  <c r="D28" i="21"/>
  <c r="D27" i="21"/>
  <c r="D30" i="20"/>
  <c r="D28" i="20"/>
  <c r="D33" i="20"/>
  <c r="F33" i="20" s="1"/>
  <c r="F71" i="21"/>
  <c r="F70" i="21"/>
  <c r="F69" i="21"/>
  <c r="F68" i="21"/>
  <c r="F67" i="21"/>
  <c r="F66" i="21"/>
  <c r="F65" i="21"/>
  <c r="F64" i="21"/>
  <c r="F63" i="21"/>
  <c r="F62" i="21"/>
  <c r="F61" i="21"/>
  <c r="F60" i="21"/>
  <c r="F59" i="21"/>
  <c r="F58" i="21"/>
  <c r="F57" i="21"/>
  <c r="F56" i="21"/>
  <c r="F55" i="21"/>
  <c r="F54" i="21"/>
  <c r="F53" i="21"/>
  <c r="F52" i="21"/>
  <c r="F51" i="21"/>
  <c r="F50" i="21"/>
  <c r="F49" i="21"/>
  <c r="F48" i="21"/>
  <c r="F47" i="21"/>
  <c r="F46" i="21"/>
  <c r="F45" i="21"/>
  <c r="F37" i="21"/>
  <c r="F36" i="21"/>
  <c r="F35" i="21"/>
  <c r="F34" i="21"/>
  <c r="F33" i="21"/>
  <c r="F32" i="21"/>
  <c r="F31" i="21"/>
  <c r="F30" i="21"/>
  <c r="F29" i="21"/>
  <c r="F28" i="21"/>
  <c r="F27" i="21"/>
  <c r="F26" i="21"/>
  <c r="F25" i="21"/>
  <c r="F24" i="21"/>
  <c r="F23" i="21"/>
  <c r="F22" i="21"/>
  <c r="F21" i="21"/>
  <c r="F20" i="21"/>
  <c r="F19" i="21"/>
  <c r="F18" i="21"/>
  <c r="F17" i="21"/>
  <c r="F16" i="21"/>
  <c r="F15" i="21"/>
  <c r="F14" i="21"/>
  <c r="F13" i="21"/>
  <c r="F12" i="21"/>
  <c r="F69" i="20"/>
  <c r="F68" i="20"/>
  <c r="F67" i="20"/>
  <c r="F66" i="20"/>
  <c r="F65" i="20"/>
  <c r="F64" i="20"/>
  <c r="F63" i="20"/>
  <c r="F62" i="20"/>
  <c r="F61" i="20"/>
  <c r="F60" i="20"/>
  <c r="F59" i="20"/>
  <c r="F58" i="20"/>
  <c r="F57" i="20"/>
  <c r="F56" i="20"/>
  <c r="F55" i="20"/>
  <c r="F54" i="20"/>
  <c r="F53" i="20"/>
  <c r="F52" i="20"/>
  <c r="F51" i="20"/>
  <c r="F50" i="20"/>
  <c r="F49" i="20"/>
  <c r="F48" i="20"/>
  <c r="F47" i="20"/>
  <c r="F46" i="20"/>
  <c r="F45" i="20"/>
  <c r="F44" i="20"/>
  <c r="F43" i="20"/>
  <c r="F37" i="20"/>
  <c r="F36" i="20"/>
  <c r="F35" i="20"/>
  <c r="F34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5" i="20"/>
  <c r="F14" i="20"/>
  <c r="F13" i="20"/>
  <c r="F12" i="20"/>
  <c r="F72" i="21" l="1"/>
  <c r="F70" i="20"/>
  <c r="F39" i="21"/>
  <c r="F39" i="20"/>
  <c r="D17" i="14"/>
  <c r="F71" i="20" l="1"/>
  <c r="F75" i="21"/>
  <c r="F26" i="3"/>
  <c r="F27" i="3"/>
  <c r="F28" i="3"/>
  <c r="F29" i="3"/>
  <c r="D29" i="3"/>
  <c r="D27" i="3"/>
  <c r="D41" i="3"/>
  <c r="D39" i="3"/>
  <c r="F20" i="3"/>
  <c r="F21" i="3"/>
  <c r="D21" i="3"/>
  <c r="D20" i="3"/>
  <c r="D19" i="3"/>
  <c r="D25" i="3"/>
  <c r="F23" i="3"/>
  <c r="D23" i="3"/>
  <c r="D33" i="3"/>
  <c r="D31" i="3"/>
  <c r="D37" i="3"/>
  <c r="F12" i="14" l="1"/>
  <c r="F14" i="14"/>
  <c r="F13" i="14"/>
  <c r="F37" i="3"/>
  <c r="F36" i="3"/>
  <c r="F32" i="3"/>
  <c r="F22" i="3"/>
  <c r="F18" i="14" l="1"/>
  <c r="F17" i="14"/>
  <c r="F16" i="14"/>
  <c r="F15" i="14"/>
  <c r="F11" i="14"/>
  <c r="F21" i="14" l="1"/>
  <c r="F21" i="5" l="1"/>
  <c r="F20" i="5"/>
  <c r="F19" i="5"/>
  <c r="F18" i="5"/>
  <c r="F17" i="5"/>
  <c r="F14" i="5"/>
  <c r="F13" i="5"/>
  <c r="F12" i="5"/>
  <c r="F24" i="5" s="1"/>
  <c r="F11" i="5"/>
  <c r="F42" i="3" l="1"/>
  <c r="F41" i="3"/>
  <c r="F40" i="3"/>
  <c r="F39" i="3"/>
  <c r="F38" i="3"/>
  <c r="F35" i="3"/>
  <c r="F34" i="3"/>
  <c r="F33" i="3"/>
  <c r="F31" i="3"/>
  <c r="F30" i="3"/>
  <c r="F25" i="3"/>
  <c r="F24" i="3"/>
  <c r="F19" i="3"/>
  <c r="F18" i="3"/>
  <c r="F17" i="3"/>
  <c r="F16" i="3"/>
  <c r="F15" i="3"/>
  <c r="F14" i="3"/>
  <c r="F13" i="3"/>
  <c r="F12" i="3"/>
  <c r="F11" i="3"/>
  <c r="F45" i="3" l="1"/>
</calcChain>
</file>

<file path=xl/sharedStrings.xml><?xml version="1.0" encoding="utf-8"?>
<sst xmlns="http://schemas.openxmlformats.org/spreadsheetml/2006/main" count="504" uniqueCount="171">
  <si>
    <t>D.P.G.F</t>
  </si>
  <si>
    <t>Code</t>
  </si>
  <si>
    <t>Désignation</t>
  </si>
  <si>
    <t>Total</t>
  </si>
  <si>
    <t>Montant HT</t>
  </si>
  <si>
    <t xml:space="preserve"> </t>
  </si>
  <si>
    <t>ens</t>
  </si>
  <si>
    <t>m²</t>
  </si>
  <si>
    <t>U</t>
  </si>
  <si>
    <t>Qté</t>
  </si>
  <si>
    <t>PU</t>
  </si>
  <si>
    <t>TOTAL</t>
  </si>
  <si>
    <t>ml</t>
  </si>
  <si>
    <r>
      <t>m</t>
    </r>
    <r>
      <rPr>
        <vertAlign val="superscript"/>
        <sz val="9"/>
        <color rgb="FF000000"/>
        <rFont val="Arial"/>
        <family val="2"/>
      </rPr>
      <t>3</t>
    </r>
  </si>
  <si>
    <t>Prix généraux</t>
  </si>
  <si>
    <t>Ens</t>
  </si>
  <si>
    <t>Lot 02 - TERRASSEMENTS - V.R.D.</t>
  </si>
  <si>
    <t>02.2.1</t>
  </si>
  <si>
    <t>INSTALLATIONS ET GESTION DE CHANTIER</t>
  </si>
  <si>
    <t>02.2.1.1</t>
  </si>
  <si>
    <t>Prix Généraux</t>
  </si>
  <si>
    <t>02.2.1.1.1</t>
  </si>
  <si>
    <t>Installations de chantier, amenée et repli du matériel</t>
  </si>
  <si>
    <t>02.2.1.1.2</t>
  </si>
  <si>
    <t>Etudes topographiques / plans d'exécution</t>
  </si>
  <si>
    <t>02.2.1.1.3</t>
  </si>
  <si>
    <t>Signalisation temporaire de chantier</t>
  </si>
  <si>
    <t>02.2.1.1.4</t>
  </si>
  <si>
    <t>Plans de récolement</t>
  </si>
  <si>
    <t>02.2.2</t>
  </si>
  <si>
    <t>02.2.2.1</t>
  </si>
  <si>
    <t>Travaux préparatoires</t>
  </si>
  <si>
    <t>02.2.2.1.1</t>
  </si>
  <si>
    <t>Rabotage</t>
  </si>
  <si>
    <t>02.2.2.1.2</t>
  </si>
  <si>
    <t>02.2.2.1.3</t>
  </si>
  <si>
    <t>Décapage</t>
  </si>
  <si>
    <t>Reprofilage</t>
  </si>
  <si>
    <t>02.2.3</t>
  </si>
  <si>
    <t>CHAUSSEE</t>
  </si>
  <si>
    <t>02.2.3.1</t>
  </si>
  <si>
    <t>02.2.3.2</t>
  </si>
  <si>
    <t>Bordures</t>
  </si>
  <si>
    <t>02.2.4</t>
  </si>
  <si>
    <t>REVETEMENTS</t>
  </si>
  <si>
    <t>02.2.4.1</t>
  </si>
  <si>
    <t>Revêtement enrobé BBSG 3 (ép=6cm) pour chaussée</t>
  </si>
  <si>
    <t>02.2.4.2</t>
  </si>
  <si>
    <t>Marquage au sol</t>
  </si>
  <si>
    <t>ASSAINISSEMENT EP/EU</t>
  </si>
  <si>
    <t>Remblais de fouilles en réemploi</t>
  </si>
  <si>
    <t>02.2.6</t>
  </si>
  <si>
    <t>OUVRAGES EN BETON</t>
  </si>
  <si>
    <t>02.2.6.1</t>
  </si>
  <si>
    <t>02.2.7</t>
  </si>
  <si>
    <t>PAYSAGE</t>
  </si>
  <si>
    <t>02.2.7.1</t>
  </si>
  <si>
    <t>02.2.7.2</t>
  </si>
  <si>
    <t>Terre Végétale</t>
  </si>
  <si>
    <t>Plantations</t>
  </si>
  <si>
    <t>Lot 06 - ETANCHEITE</t>
  </si>
  <si>
    <t>06.2.1</t>
  </si>
  <si>
    <t>06.2.2</t>
  </si>
  <si>
    <t>06.2.3</t>
  </si>
  <si>
    <t>Solins et contre-solins</t>
  </si>
  <si>
    <t>06.2.4</t>
  </si>
  <si>
    <t>u</t>
  </si>
  <si>
    <t>06.2.5</t>
  </si>
  <si>
    <t>06.2.6</t>
  </si>
  <si>
    <t>Contrat d'entretien des toitures-terrasses (PM)</t>
  </si>
  <si>
    <t>an</t>
  </si>
  <si>
    <t>10.3.1</t>
  </si>
  <si>
    <t>Préparation / Nettoyage</t>
  </si>
  <si>
    <t>10.3.1.1</t>
  </si>
  <si>
    <t>10.3.1.2</t>
  </si>
  <si>
    <t>10.3.2</t>
  </si>
  <si>
    <t>Peintures extérieures</t>
  </si>
  <si>
    <t>10.3.2.1</t>
  </si>
  <si>
    <t>10.3.2.2</t>
  </si>
  <si>
    <t>10.3.3</t>
  </si>
  <si>
    <t>10.3.3.1</t>
  </si>
  <si>
    <t>10.3.4</t>
  </si>
  <si>
    <t>Peinture sur boiseries</t>
  </si>
  <si>
    <t>10.3.4.1</t>
  </si>
  <si>
    <t>10.3.5</t>
  </si>
  <si>
    <t>Lot 24 - SERRURERIE</t>
  </si>
  <si>
    <t>24.3.1</t>
  </si>
  <si>
    <t>24.3.1.1</t>
  </si>
  <si>
    <t>Plans d'exécution</t>
  </si>
  <si>
    <t>24.3.2</t>
  </si>
  <si>
    <t>Ouvrages métalliques divers</t>
  </si>
  <si>
    <t>24.3.2.1</t>
  </si>
  <si>
    <t>PM</t>
  </si>
  <si>
    <t>Résidence MONE - FSH</t>
  </si>
  <si>
    <t>Valorisation de la Résidence MONE - Dumbéa sur Mer</t>
  </si>
  <si>
    <t>02.2.2.2</t>
  </si>
  <si>
    <t>02.2.2.2.1</t>
  </si>
  <si>
    <t>Bordures type P2</t>
  </si>
  <si>
    <t>02.2.3.2.1</t>
  </si>
  <si>
    <t>02.2.3.2.2</t>
  </si>
  <si>
    <t>02.2.3.2.3</t>
  </si>
  <si>
    <t>Bandes continues en enduit froid pulvérisé</t>
  </si>
  <si>
    <t>Place PMR (logo et remplissage couleur bleu) en enduit froid manuel</t>
  </si>
  <si>
    <t>Marquage au sol au pochoir en peinture</t>
  </si>
  <si>
    <t>Fouilles pour pour fossé mécanique</t>
  </si>
  <si>
    <t>Remblais de fouilles</t>
  </si>
  <si>
    <t>02.2.4.2.1</t>
  </si>
  <si>
    <t>Cadre en béton pour fossé mécanique</t>
  </si>
  <si>
    <t>TRAVAUX PARTICULIERS</t>
  </si>
  <si>
    <t>Etanchéité des zones en soubassement</t>
  </si>
  <si>
    <t>02.2.7.2.1</t>
  </si>
  <si>
    <t>Gazon par repiquage</t>
  </si>
  <si>
    <t>Platine en plomb pour évacuation avec crapaudine</t>
  </si>
  <si>
    <t>Coiffes métalliques d'acrotère ou de relevé en béton</t>
  </si>
  <si>
    <t>Étanchéité multicouche avec isolant sous protection lourde en enrobé pour toiture-terrasse circulable</t>
  </si>
  <si>
    <t>Dépose de l’étanchéité avec isolant sous protection lourde en enrobé circulable</t>
  </si>
  <si>
    <t>24.3.3</t>
  </si>
  <si>
    <t>Modification du mode de pose de la main courante située sur le voile d’acrotère du parking du Bâtiment B de la résidence</t>
  </si>
  <si>
    <t>Garde-corps métalliques</t>
  </si>
  <si>
    <t>Garde-corps à barreaudage avec lisse basse</t>
  </si>
  <si>
    <t>Nettoyage haute pression des supports</t>
  </si>
  <si>
    <t>10.3.1.3</t>
  </si>
  <si>
    <t>Reprise de fissuration localisée</t>
  </si>
  <si>
    <t>10.3.1.4</t>
  </si>
  <si>
    <t>Reprise des fonds dégradés</t>
  </si>
  <si>
    <t>10.3.1.5</t>
  </si>
  <si>
    <t>Reprise des fonds dégradés par l’humidité</t>
  </si>
  <si>
    <t>10.3.1.6</t>
  </si>
  <si>
    <t>Décontamination</t>
  </si>
  <si>
    <t>10.3.1.7</t>
  </si>
  <si>
    <t>Traitement des phénomènes de réaction ALCALIS, des éclats de fers à béton, de Zéolithe</t>
  </si>
  <si>
    <t>Peinture d'imperméabilisation Type I3 pour Façades et Pignons</t>
  </si>
  <si>
    <t>Peinture extérieure microporeuse (Type D2) pour Bandeaux béton</t>
  </si>
  <si>
    <t>10.3.2.3</t>
  </si>
  <si>
    <t>Peinture extérieure microporeuse (Type D2) pour sous-bassement</t>
  </si>
  <si>
    <t>10.3.2.4</t>
  </si>
  <si>
    <t>Peinture intérieure des terrasses et intérieures des cages d'escaliers</t>
  </si>
  <si>
    <t>10.3.2.5</t>
  </si>
  <si>
    <t>Etanchéité des éléments horizontaux</t>
  </si>
  <si>
    <t>Etanchéité des casquettes béton</t>
  </si>
  <si>
    <t>Peinture polyuréthane en phaqe aqueuse sur menuiseries bois</t>
  </si>
  <si>
    <t>Peintures sur PVC</t>
  </si>
  <si>
    <t>10.3.6</t>
  </si>
  <si>
    <t>Peintures sur ouvrages métalliques</t>
  </si>
  <si>
    <t>Décapage des anciennes bandes et imperméabilisation</t>
  </si>
  <si>
    <t>Peinture pour sous faces des casquettes et plafonds des terrasses et circulations communes</t>
  </si>
  <si>
    <t>24.3.2.2</t>
  </si>
  <si>
    <t>Pare-vue</t>
  </si>
  <si>
    <t>10.3.1.8</t>
  </si>
  <si>
    <t>Nettoyage de mise en service</t>
  </si>
  <si>
    <t>Peinture murs et plafonds intérieurs</t>
  </si>
  <si>
    <t>10.3.3.2</t>
  </si>
  <si>
    <t>10.3.3.3</t>
  </si>
  <si>
    <t>10.3.3.4</t>
  </si>
  <si>
    <t>10.3.4.2</t>
  </si>
  <si>
    <t>Etanchéité des seuils de baies vitrées en béton</t>
  </si>
  <si>
    <t>Peinture acrylique sur cloisons (pièces sèches)</t>
  </si>
  <si>
    <t>Peinture acrylique sur cloisons (pièces humides)</t>
  </si>
  <si>
    <t>Peinture acrylique sur plafonds (pièces sèches)</t>
  </si>
  <si>
    <t>Peinture acrylique sur plafonds (pièces humides)</t>
  </si>
  <si>
    <t>TRANCHE FERME</t>
  </si>
  <si>
    <t>TRANCHE CONDITIONNELLE</t>
  </si>
  <si>
    <t>Sous total HT TRANCHE FERME</t>
  </si>
  <si>
    <t>Sous total TRANCHE CONDITIONNELLE</t>
  </si>
  <si>
    <t>Montant TOTAL HT</t>
  </si>
  <si>
    <t>Lot 10 - PEINTURE - Bâtiment A</t>
  </si>
  <si>
    <t>Lot 10 - PEINTURE - Bâtiment C</t>
  </si>
  <si>
    <t>Résidence MONE - FCH</t>
  </si>
  <si>
    <t>TGC 6%</t>
  </si>
  <si>
    <t>Sous total TTC TRANCHE FERME</t>
  </si>
  <si>
    <t>Montant 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</si>
</sst>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;[Red]&quot;-&quot;#,##0;"/>
    <numFmt numFmtId="165" formatCode="#,##0.00;[Red]&quot;-&quot;#,##0.00;"/>
    <numFmt numFmtId="166" formatCode="#,##0&quot; &quot;&quot;F&quot;&quot; &quot;;[Red]&quot;-&quot;#,##0&quot; &quot;&quot;F&quot;&quot; &quot;;"/>
    <numFmt numFmtId="167" formatCode="#,##0.000;[Red]&quot;-&quot;#,##0.000;"/>
  </numFmts>
  <fonts count="25">
    <font>
      <sz val="12"/>
      <name val="Calibri"/>
    </font>
    <font>
      <sz val="18"/>
      <color rgb="FF000000"/>
      <name val="Arial"/>
      <family val="2"/>
    </font>
    <font>
      <sz val="11"/>
      <color rgb="FF000000"/>
      <name val="Lucida Grande"/>
    </font>
    <font>
      <sz val="11"/>
      <color rgb="FF000000"/>
      <name val="Arial"/>
      <family val="2"/>
    </font>
    <font>
      <b/>
      <sz val="14"/>
      <color rgb="FF000000"/>
      <name val="Arial Black"/>
      <family val="2"/>
    </font>
    <font>
      <b/>
      <sz val="18"/>
      <color rgb="FF000000"/>
      <name val="Arial"/>
      <family val="2"/>
    </font>
    <font>
      <sz val="12"/>
      <color rgb="FF000000"/>
      <name val="Arial Black"/>
      <family val="2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Arial"/>
      <family val="2"/>
    </font>
    <font>
      <sz val="10"/>
      <color rgb="FF000000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sz val="12"/>
      <name val="Calibri"/>
      <family val="2"/>
    </font>
    <font>
      <sz val="8"/>
      <name val="Calibri"/>
      <family val="2"/>
    </font>
    <font>
      <sz val="10"/>
      <color rgb="FF000000"/>
      <name val="Lucida Grande"/>
    </font>
    <font>
      <sz val="10"/>
      <name val="Calibri"/>
      <family val="2"/>
    </font>
    <font>
      <b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b/>
      <sz val="11"/>
      <color rgb="FF000000"/>
      <name val="Lucida Grande"/>
    </font>
    <font>
      <b/>
      <sz val="12"/>
      <name val="Calibri"/>
      <family val="2"/>
    </font>
    <font>
      <sz val="12"/>
      <name val="Arial"/>
      <family val="2"/>
    </font>
    <font>
      <b/>
      <u/>
      <sz val="9"/>
      <color rgb="FF000000"/>
      <name val="Arial"/>
      <family val="2"/>
    </font>
    <font>
      <b/>
      <u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E"/>
        <bgColor auto="1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2" fillId="0" borderId="0"/>
  </cellStyleXfs>
  <cellXfs count="137">
    <xf numFmtId="0" fontId="0" fillId="0" borderId="0" xfId="0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2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13" fillId="0" borderId="12" xfId="0" applyFont="1" applyBorder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1" fillId="0" borderId="11" xfId="0" applyFont="1" applyBorder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center"/>
      <protection locked="0"/>
    </xf>
    <xf numFmtId="0" fontId="17" fillId="0" borderId="0" xfId="0" applyFont="1" applyAlignment="1" applyProtection="1">
      <alignment horizontal="center"/>
      <protection locked="0"/>
    </xf>
    <xf numFmtId="0" fontId="3" fillId="0" borderId="0" xfId="0" applyFont="1"/>
    <xf numFmtId="0" fontId="14" fillId="0" borderId="0" xfId="0" applyFont="1" applyAlignment="1" applyProtection="1">
      <alignment vertical="center"/>
      <protection locked="0"/>
    </xf>
    <xf numFmtId="0" fontId="11" fillId="0" borderId="8" xfId="0" applyFont="1" applyBorder="1" applyAlignment="1" applyProtection="1">
      <alignment horizontal="left" vertical="center" wrapText="1"/>
      <protection locked="0"/>
    </xf>
    <xf numFmtId="0" fontId="10" fillId="0" borderId="9" xfId="0" applyFont="1" applyBorder="1" applyAlignment="1" applyProtection="1">
      <alignment horizontal="left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left" vertical="center" wrapText="1"/>
      <protection locked="0"/>
    </xf>
    <xf numFmtId="0" fontId="18" fillId="0" borderId="2" xfId="0" applyFont="1" applyBorder="1" applyAlignment="1" applyProtection="1">
      <alignment horizontal="left" vertical="center" wrapText="1"/>
      <protection locked="0"/>
    </xf>
    <xf numFmtId="0" fontId="11" fillId="0" borderId="6" xfId="0" applyFont="1" applyBorder="1" applyAlignment="1" applyProtection="1">
      <alignment horizontal="left" vertical="top" wrapText="1"/>
      <protection locked="0"/>
    </xf>
    <xf numFmtId="0" fontId="10" fillId="0" borderId="2" xfId="0" applyFont="1" applyBorder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11" fillId="0" borderId="2" xfId="0" applyFont="1" applyBorder="1" applyAlignment="1" applyProtection="1">
      <alignment horizontal="left" vertical="top" wrapText="1"/>
      <protection locked="0"/>
    </xf>
    <xf numFmtId="0" fontId="14" fillId="0" borderId="0" xfId="0" applyFont="1" applyAlignment="1" applyProtection="1">
      <alignment vertical="top"/>
      <protection locked="0"/>
    </xf>
    <xf numFmtId="0" fontId="9" fillId="0" borderId="6" xfId="0" applyFont="1" applyBorder="1" applyAlignment="1" applyProtection="1">
      <alignment horizontal="left" vertical="top" wrapText="1"/>
      <protection locked="0"/>
    </xf>
    <xf numFmtId="0" fontId="18" fillId="0" borderId="2" xfId="0" applyFont="1" applyBorder="1" applyAlignment="1" applyProtection="1">
      <alignment horizontal="left" vertical="top" wrapText="1"/>
      <protection locked="0"/>
    </xf>
    <xf numFmtId="0" fontId="10" fillId="0" borderId="1" xfId="0" applyFont="1" applyBorder="1" applyAlignment="1" applyProtection="1">
      <alignment horizontal="center"/>
      <protection locked="0"/>
    </xf>
    <xf numFmtId="0" fontId="10" fillId="0" borderId="1" xfId="0" applyFont="1" applyBorder="1" applyProtection="1">
      <protection locked="0"/>
    </xf>
    <xf numFmtId="0" fontId="10" fillId="0" borderId="5" xfId="0" applyFont="1" applyBorder="1" applyProtection="1">
      <protection locked="0"/>
    </xf>
    <xf numFmtId="0" fontId="10" fillId="0" borderId="2" xfId="0" applyFont="1" applyBorder="1" applyAlignment="1" applyProtection="1">
      <alignment horizontal="center" vertical="top"/>
      <protection locked="0"/>
    </xf>
    <xf numFmtId="0" fontId="10" fillId="0" borderId="2" xfId="0" applyFont="1" applyBorder="1" applyAlignment="1" applyProtection="1">
      <alignment horizontal="center" vertical="top" wrapText="1"/>
      <protection locked="0"/>
    </xf>
    <xf numFmtId="166" fontId="10" fillId="0" borderId="2" xfId="0" applyNumberFormat="1" applyFont="1" applyBorder="1" applyAlignment="1" applyProtection="1">
      <alignment horizontal="right" vertical="top" wrapText="1"/>
      <protection locked="0"/>
    </xf>
    <xf numFmtId="166" fontId="10" fillId="0" borderId="7" xfId="0" applyNumberFormat="1" applyFont="1" applyBorder="1" applyAlignment="1">
      <alignment horizontal="right" vertical="top" wrapText="1"/>
    </xf>
    <xf numFmtId="164" fontId="10" fillId="0" borderId="2" xfId="0" applyNumberFormat="1" applyFont="1" applyBorder="1" applyAlignment="1" applyProtection="1">
      <alignment horizontal="center" vertical="top" wrapText="1"/>
      <protection locked="0"/>
    </xf>
    <xf numFmtId="164" fontId="10" fillId="0" borderId="9" xfId="0" applyNumberFormat="1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166" fontId="10" fillId="0" borderId="9" xfId="0" applyNumberFormat="1" applyFont="1" applyBorder="1" applyAlignment="1" applyProtection="1">
      <alignment horizontal="right" vertical="center" wrapText="1"/>
      <protection locked="0"/>
    </xf>
    <xf numFmtId="166" fontId="10" fillId="0" borderId="10" xfId="0" applyNumberFormat="1" applyFont="1" applyBorder="1" applyAlignment="1">
      <alignment horizontal="right" vertical="top" wrapText="1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0" fontId="10" fillId="0" borderId="0" xfId="0" applyFont="1"/>
    <xf numFmtId="0" fontId="10" fillId="0" borderId="12" xfId="0" applyFont="1" applyBorder="1" applyAlignment="1" applyProtection="1">
      <alignment horizontal="center"/>
      <protection locked="0"/>
    </xf>
    <xf numFmtId="0" fontId="10" fillId="0" borderId="12" xfId="0" applyFont="1" applyBorder="1" applyProtection="1">
      <protection locked="0"/>
    </xf>
    <xf numFmtId="167" fontId="10" fillId="0" borderId="2" xfId="0" applyNumberFormat="1" applyFont="1" applyBorder="1" applyAlignment="1" applyProtection="1">
      <alignment horizontal="center" vertical="top" wrapText="1"/>
      <protection locked="0"/>
    </xf>
    <xf numFmtId="0" fontId="0" fillId="0" borderId="0" xfId="0" applyAlignment="1" applyProtection="1">
      <alignment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166" fontId="10" fillId="0" borderId="2" xfId="0" applyNumberFormat="1" applyFont="1" applyBorder="1" applyAlignment="1" applyProtection="1">
      <alignment horizontal="right" vertical="center" wrapText="1"/>
      <protection locked="0"/>
    </xf>
    <xf numFmtId="166" fontId="10" fillId="0" borderId="7" xfId="0" applyNumberFormat="1" applyFont="1" applyBorder="1" applyAlignment="1">
      <alignment horizontal="right" vertical="center" wrapText="1"/>
    </xf>
    <xf numFmtId="164" fontId="18" fillId="0" borderId="2" xfId="0" applyNumberFormat="1" applyFont="1" applyBorder="1" applyAlignment="1" applyProtection="1">
      <alignment horizontal="center" vertical="center" wrapText="1"/>
      <protection locked="0"/>
    </xf>
    <xf numFmtId="0" fontId="18" fillId="0" borderId="2" xfId="0" applyFont="1" applyBorder="1" applyAlignment="1" applyProtection="1">
      <alignment horizontal="center" vertical="center" wrapText="1"/>
      <protection locked="0"/>
    </xf>
    <xf numFmtId="166" fontId="18" fillId="0" borderId="2" xfId="0" applyNumberFormat="1" applyFont="1" applyBorder="1" applyAlignment="1" applyProtection="1">
      <alignment horizontal="right" vertical="center" wrapText="1"/>
      <protection locked="0"/>
    </xf>
    <xf numFmtId="166" fontId="18" fillId="0" borderId="7" xfId="0" applyNumberFormat="1" applyFont="1" applyBorder="1" applyAlignment="1">
      <alignment horizontal="right" vertical="center" wrapText="1"/>
    </xf>
    <xf numFmtId="0" fontId="20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11" fillId="0" borderId="6" xfId="0" applyFont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164" fontId="10" fillId="0" borderId="2" xfId="0" applyNumberFormat="1" applyFont="1" applyBorder="1" applyAlignment="1" applyProtection="1">
      <alignment horizontal="center" vertical="center" wrapText="1"/>
      <protection locked="0"/>
    </xf>
    <xf numFmtId="167" fontId="10" fillId="0" borderId="2" xfId="0" applyNumberFormat="1" applyFont="1" applyBorder="1" applyAlignment="1" applyProtection="1">
      <alignment horizontal="center" vertical="center" wrapText="1"/>
      <protection locked="0"/>
    </xf>
    <xf numFmtId="4" fontId="10" fillId="0" borderId="2" xfId="0" applyNumberFormat="1" applyFont="1" applyBorder="1" applyAlignment="1" applyProtection="1">
      <alignment horizontal="center" vertical="center" wrapText="1"/>
      <protection locked="0"/>
    </xf>
    <xf numFmtId="4" fontId="18" fillId="0" borderId="2" xfId="0" applyNumberFormat="1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horizontal="left" vertical="center" wrapText="1"/>
      <protection locked="0"/>
    </xf>
    <xf numFmtId="4" fontId="10" fillId="0" borderId="9" xfId="0" applyNumberFormat="1" applyFont="1" applyBorder="1" applyAlignment="1" applyProtection="1">
      <alignment horizontal="center" vertical="center" wrapText="1"/>
      <protection locked="0"/>
    </xf>
    <xf numFmtId="166" fontId="10" fillId="0" borderId="10" xfId="0" applyNumberFormat="1" applyFont="1" applyBorder="1" applyAlignment="1">
      <alignment horizontal="right" vertical="center" wrapText="1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0" fontId="11" fillId="0" borderId="11" xfId="0" applyFont="1" applyBorder="1" applyAlignment="1" applyProtection="1">
      <alignment vertical="center"/>
      <protection locked="0"/>
    </xf>
    <xf numFmtId="0" fontId="10" fillId="0" borderId="12" xfId="0" applyFont="1" applyBorder="1" applyAlignment="1" applyProtection="1">
      <alignment horizontal="center" vertical="center"/>
      <protection locked="0"/>
    </xf>
    <xf numFmtId="0" fontId="10" fillId="0" borderId="12" xfId="0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9" fillId="0" borderId="0" xfId="0" applyFont="1" applyAlignment="1" applyProtection="1">
      <alignment horizontal="left"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2" fontId="10" fillId="0" borderId="2" xfId="0" applyNumberFormat="1" applyFont="1" applyBorder="1" applyAlignment="1" applyProtection="1">
      <alignment horizontal="center" vertical="center"/>
      <protection locked="0"/>
    </xf>
    <xf numFmtId="165" fontId="10" fillId="0" borderId="2" xfId="0" applyNumberFormat="1" applyFont="1" applyBorder="1" applyAlignment="1" applyProtection="1">
      <alignment horizontal="center" vertical="center" wrapText="1"/>
      <protection locked="0"/>
    </xf>
    <xf numFmtId="1" fontId="10" fillId="0" borderId="2" xfId="0" applyNumberFormat="1" applyFont="1" applyBorder="1" applyAlignment="1" applyProtection="1">
      <alignment horizontal="center" vertical="center"/>
      <protection locked="0"/>
    </xf>
    <xf numFmtId="166" fontId="18" fillId="2" borderId="14" xfId="0" applyNumberFormat="1" applyFont="1" applyFill="1" applyBorder="1" applyAlignment="1">
      <alignment horizontal="right" vertical="center" wrapText="1"/>
    </xf>
    <xf numFmtId="0" fontId="9" fillId="0" borderId="2" xfId="0" applyFont="1" applyBorder="1" applyAlignment="1" applyProtection="1">
      <alignment horizontal="left" vertical="center" wrapText="1"/>
      <protection locked="0"/>
    </xf>
    <xf numFmtId="4" fontId="9" fillId="0" borderId="2" xfId="0" applyNumberFormat="1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horizontal="center" vertical="center" wrapText="1"/>
      <protection locked="0"/>
    </xf>
    <xf numFmtId="166" fontId="11" fillId="0" borderId="2" xfId="0" applyNumberFormat="1" applyFont="1" applyBorder="1" applyAlignment="1" applyProtection="1">
      <alignment horizontal="right" vertical="center" wrapText="1"/>
      <protection locked="0"/>
    </xf>
    <xf numFmtId="166" fontId="11" fillId="0" borderId="7" xfId="0" applyNumberFormat="1" applyFont="1" applyBorder="1" applyAlignment="1">
      <alignment horizontal="right" vertical="center" wrapText="1"/>
    </xf>
    <xf numFmtId="4" fontId="11" fillId="0" borderId="2" xfId="0" applyNumberFormat="1" applyFont="1" applyBorder="1" applyAlignment="1" applyProtection="1">
      <alignment horizontal="center" vertical="center" wrapText="1"/>
      <protection locked="0"/>
    </xf>
    <xf numFmtId="2" fontId="11" fillId="0" borderId="2" xfId="0" applyNumberFormat="1" applyFont="1" applyBorder="1" applyAlignment="1" applyProtection="1">
      <alignment horizontal="center" vertical="center" wrapText="1"/>
      <protection locked="0"/>
    </xf>
    <xf numFmtId="2" fontId="11" fillId="0" borderId="15" xfId="0" applyNumberFormat="1" applyFont="1" applyBorder="1" applyAlignment="1" applyProtection="1">
      <alignment horizontal="center" vertical="center" wrapText="1"/>
      <protection locked="0"/>
    </xf>
    <xf numFmtId="166" fontId="10" fillId="0" borderId="15" xfId="0" applyNumberFormat="1" applyFont="1" applyBorder="1" applyAlignment="1" applyProtection="1">
      <alignment horizontal="right" wrapText="1"/>
      <protection locked="0"/>
    </xf>
    <xf numFmtId="166" fontId="11" fillId="0" borderId="15" xfId="0" applyNumberFormat="1" applyFont="1" applyBorder="1" applyAlignment="1" applyProtection="1">
      <alignment horizontal="right" vertical="center" wrapText="1"/>
      <protection locked="0"/>
    </xf>
    <xf numFmtId="0" fontId="23" fillId="0" borderId="2" xfId="0" applyFont="1" applyBorder="1" applyAlignment="1" applyProtection="1">
      <alignment horizontal="left" vertical="center" wrapText="1"/>
      <protection locked="0"/>
    </xf>
    <xf numFmtId="0" fontId="24" fillId="0" borderId="2" xfId="0" applyFont="1" applyBorder="1" applyAlignment="1" applyProtection="1">
      <alignment horizontal="left" vertical="center" wrapText="1"/>
      <protection locked="0"/>
    </xf>
    <xf numFmtId="0" fontId="9" fillId="0" borderId="2" xfId="0" applyFont="1" applyBorder="1" applyAlignment="1" applyProtection="1">
      <alignment horizontal="right" vertical="center" wrapText="1"/>
      <protection locked="0"/>
    </xf>
    <xf numFmtId="166" fontId="10" fillId="0" borderId="0" xfId="0" applyNumberFormat="1" applyFont="1" applyAlignment="1">
      <alignment vertical="center"/>
    </xf>
    <xf numFmtId="166" fontId="11" fillId="0" borderId="15" xfId="0" applyNumberFormat="1" applyFont="1" applyBorder="1" applyAlignment="1" applyProtection="1">
      <alignment horizontal="right" wrapText="1"/>
      <protection locked="0"/>
    </xf>
    <xf numFmtId="166" fontId="11" fillId="0" borderId="16" xfId="0" applyNumberFormat="1" applyFont="1" applyBorder="1" applyAlignment="1">
      <alignment horizontal="right" vertical="center" wrapText="1"/>
    </xf>
    <xf numFmtId="4" fontId="11" fillId="0" borderId="6" xfId="0" applyNumberFormat="1" applyFont="1" applyBorder="1" applyAlignment="1" applyProtection="1">
      <alignment horizontal="center" vertical="center" wrapText="1"/>
      <protection locked="0"/>
    </xf>
    <xf numFmtId="2" fontId="11" fillId="0" borderId="0" xfId="0" applyNumberFormat="1" applyFont="1" applyBorder="1" applyAlignment="1" applyProtection="1">
      <alignment horizontal="center" vertical="center" wrapText="1"/>
      <protection locked="0"/>
    </xf>
    <xf numFmtId="166" fontId="11" fillId="0" borderId="0" xfId="0" applyNumberFormat="1" applyFont="1" applyBorder="1" applyAlignment="1" applyProtection="1">
      <alignment horizontal="right" vertical="center" wrapText="1"/>
      <protection locked="0"/>
    </xf>
    <xf numFmtId="166" fontId="10" fillId="0" borderId="17" xfId="0" applyNumberFormat="1" applyFont="1" applyBorder="1" applyAlignment="1">
      <alignment horizontal="right" vertical="center" wrapText="1"/>
    </xf>
    <xf numFmtId="4" fontId="11" fillId="0" borderId="8" xfId="0" applyNumberFormat="1" applyFont="1" applyBorder="1" applyAlignment="1" applyProtection="1">
      <alignment horizontal="center" vertical="center" wrapText="1"/>
      <protection locked="0"/>
    </xf>
    <xf numFmtId="2" fontId="11" fillId="0" borderId="18" xfId="0" applyNumberFormat="1" applyFont="1" applyBorder="1" applyAlignment="1" applyProtection="1">
      <alignment horizontal="center" vertical="center" wrapText="1"/>
      <protection locked="0"/>
    </xf>
    <xf numFmtId="166" fontId="11" fillId="0" borderId="18" xfId="0" applyNumberFormat="1" applyFont="1" applyBorder="1" applyAlignment="1" applyProtection="1">
      <alignment horizontal="right" vertical="center" wrapText="1"/>
      <protection locked="0"/>
    </xf>
    <xf numFmtId="166" fontId="10" fillId="0" borderId="19" xfId="0" applyNumberFormat="1" applyFont="1" applyBorder="1" applyAlignment="1">
      <alignment horizontal="right" vertical="center" wrapText="1"/>
    </xf>
    <xf numFmtId="4" fontId="11" fillId="0" borderId="0" xfId="0" applyNumberFormat="1" applyFont="1" applyBorder="1" applyAlignment="1" applyProtection="1">
      <alignment horizontal="center" vertical="center" wrapText="1"/>
      <protection locked="0"/>
    </xf>
    <xf numFmtId="4" fontId="11" fillId="0" borderId="18" xfId="0" applyNumberFormat="1" applyFont="1" applyBorder="1" applyAlignment="1" applyProtection="1">
      <alignment horizontal="center" vertical="center" wrapText="1"/>
      <protection locked="0"/>
    </xf>
    <xf numFmtId="0" fontId="9" fillId="0" borderId="20" xfId="0" applyFont="1" applyBorder="1" applyAlignment="1" applyProtection="1">
      <alignment horizontal="right" vertical="center" wrapText="1"/>
      <protection locked="0"/>
    </xf>
    <xf numFmtId="0" fontId="9" fillId="0" borderId="15" xfId="0" applyFont="1" applyBorder="1" applyAlignment="1" applyProtection="1">
      <alignment horizontal="right" vertical="center" wrapText="1"/>
      <protection locked="0"/>
    </xf>
    <xf numFmtId="0" fontId="9" fillId="0" borderId="21" xfId="0" applyFont="1" applyBorder="1" applyAlignment="1" applyProtection="1">
      <alignment horizontal="right" vertical="center" wrapText="1"/>
      <protection locked="0"/>
    </xf>
    <xf numFmtId="166" fontId="9" fillId="0" borderId="17" xfId="0" applyNumberFormat="1" applyFont="1" applyBorder="1" applyAlignment="1">
      <alignment horizontal="right" vertical="center" wrapText="1"/>
    </xf>
    <xf numFmtId="0" fontId="9" fillId="0" borderId="8" xfId="0" applyFont="1" applyBorder="1" applyAlignment="1" applyProtection="1">
      <alignment horizontal="left" vertical="center" wrapText="1"/>
      <protection locked="0"/>
    </xf>
    <xf numFmtId="166" fontId="9" fillId="0" borderId="19" xfId="0" applyNumberFormat="1" applyFont="1" applyBorder="1" applyAlignment="1">
      <alignment horizontal="right" vertical="center" wrapText="1"/>
    </xf>
    <xf numFmtId="0" fontId="13" fillId="0" borderId="22" xfId="0" applyFont="1" applyBorder="1" applyAlignment="1" applyProtection="1">
      <alignment horizontal="right" vertical="center" wrapText="1"/>
      <protection locked="0"/>
    </xf>
    <xf numFmtId="0" fontId="13" fillId="0" borderId="23" xfId="0" applyFont="1" applyBorder="1" applyAlignment="1" applyProtection="1">
      <alignment horizontal="left" vertical="center" wrapText="1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vertical="center"/>
      <protection locked="0"/>
    </xf>
    <xf numFmtId="166" fontId="18" fillId="2" borderId="26" xfId="0" applyNumberFormat="1" applyFont="1" applyFill="1" applyBorder="1" applyAlignment="1">
      <alignment horizontal="right" vertical="center" wrapText="1"/>
    </xf>
    <xf numFmtId="0" fontId="11" fillId="0" borderId="24" xfId="0" applyFont="1" applyBorder="1" applyAlignment="1" applyProtection="1">
      <alignment vertical="center"/>
      <protection locked="0"/>
    </xf>
    <xf numFmtId="0" fontId="13" fillId="0" borderId="27" xfId="0" applyFont="1" applyBorder="1" applyAlignment="1" applyProtection="1">
      <alignment horizontal="left" vertical="center" wrapText="1"/>
      <protection locked="0"/>
    </xf>
  </cellXfs>
  <cellStyles count="2">
    <cellStyle name="Normal" xfId="0" builtinId="0"/>
    <cellStyle name="Normal 2" xfId="1" xr:uid="{C7E20B6C-9047-4BF6-919D-02032815F3BB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E7F62-CD40-4449-BF3C-007E1F8322EA}">
  <sheetPr>
    <pageSetUpPr fitToPage="1"/>
  </sheetPr>
  <dimension ref="A1:G49"/>
  <sheetViews>
    <sheetView showGridLines="0" view="pageLayout" topLeftCell="A4" zoomScaleNormal="100" zoomScaleSheetLayoutView="100" workbookViewId="0">
      <selection activeCell="E22" sqref="E22"/>
    </sheetView>
  </sheetViews>
  <sheetFormatPr baseColWidth="10" defaultColWidth="10.625" defaultRowHeight="15.75"/>
  <cols>
    <col min="1" max="1" width="9.5" style="91" customWidth="1"/>
    <col min="2" max="2" width="50.625" style="60" customWidth="1"/>
    <col min="3" max="3" width="4.75" style="92" customWidth="1"/>
    <col min="4" max="4" width="8.375" style="92" customWidth="1"/>
    <col min="5" max="5" width="11.625" style="60" customWidth="1"/>
    <col min="6" max="6" width="14.125" style="60" customWidth="1"/>
    <col min="7" max="7" width="18" style="60" customWidth="1"/>
    <col min="8" max="16384" width="10.625" style="60"/>
  </cols>
  <sheetData>
    <row r="1" spans="1:7" ht="20.100000000000001" customHeight="1">
      <c r="A1" s="17"/>
      <c r="B1" s="2"/>
      <c r="C1" s="23"/>
      <c r="D1" s="23"/>
      <c r="E1" s="3"/>
      <c r="F1" s="4"/>
      <c r="G1" s="2"/>
    </row>
    <row r="2" spans="1:7" ht="27.95" customHeight="1">
      <c r="A2" s="18"/>
      <c r="B2" s="6" t="s">
        <v>93</v>
      </c>
      <c r="C2" s="23"/>
      <c r="D2" s="23"/>
      <c r="E2" s="1"/>
      <c r="F2" s="1"/>
      <c r="G2" s="2"/>
    </row>
    <row r="3" spans="1:7" ht="23.1" customHeight="1">
      <c r="A3" s="17"/>
      <c r="B3" s="7" t="s">
        <v>94</v>
      </c>
      <c r="C3" s="23"/>
      <c r="D3" s="23"/>
      <c r="E3" s="3"/>
      <c r="F3" s="3"/>
      <c r="G3" s="2"/>
    </row>
    <row r="4" spans="1:7" ht="8.1" customHeight="1">
      <c r="A4" s="18"/>
      <c r="B4" s="8"/>
      <c r="C4" s="23"/>
      <c r="D4" s="23"/>
      <c r="E4" s="3"/>
      <c r="F4" s="3"/>
      <c r="G4" s="2"/>
    </row>
    <row r="5" spans="1:7" ht="26.1" customHeight="1">
      <c r="A5" s="18"/>
      <c r="B5" s="9" t="s">
        <v>0</v>
      </c>
      <c r="C5" s="23"/>
      <c r="D5" s="23"/>
      <c r="E5" s="3"/>
      <c r="F5" s="3"/>
      <c r="G5" s="2"/>
    </row>
    <row r="6" spans="1:7" ht="21.95" customHeight="1">
      <c r="A6" s="17"/>
      <c r="B6" s="11" t="s">
        <v>16</v>
      </c>
      <c r="C6" s="23"/>
      <c r="D6" s="23"/>
      <c r="E6" s="10"/>
      <c r="F6" s="10"/>
      <c r="G6" s="2"/>
    </row>
    <row r="7" spans="1:7" ht="3.95" customHeight="1">
      <c r="A7" s="17"/>
      <c r="B7" s="3"/>
      <c r="C7" s="23"/>
      <c r="D7" s="23"/>
      <c r="E7" s="3"/>
      <c r="F7" s="3"/>
      <c r="G7" s="2"/>
    </row>
    <row r="8" spans="1:7" ht="20.100000000000001" customHeight="1">
      <c r="A8" s="17"/>
      <c r="B8" s="3"/>
      <c r="C8" s="23"/>
      <c r="D8" s="23"/>
      <c r="E8" s="3"/>
      <c r="F8" s="3"/>
      <c r="G8" s="2"/>
    </row>
    <row r="9" spans="1:7" ht="20.100000000000001" customHeight="1">
      <c r="A9" s="30" t="s">
        <v>1</v>
      </c>
      <c r="B9" s="31" t="s">
        <v>2</v>
      </c>
      <c r="C9" s="14" t="s">
        <v>8</v>
      </c>
      <c r="D9" s="14" t="s">
        <v>9</v>
      </c>
      <c r="E9" s="14" t="s">
        <v>10</v>
      </c>
      <c r="F9" s="15" t="s">
        <v>11</v>
      </c>
      <c r="G9" s="2"/>
    </row>
    <row r="10" spans="1:7" ht="15.75" customHeight="1">
      <c r="A10" s="32"/>
      <c r="B10" s="33"/>
      <c r="C10" s="61"/>
      <c r="D10" s="61"/>
      <c r="E10" s="62"/>
      <c r="F10" s="63"/>
      <c r="G10" s="2"/>
    </row>
    <row r="11" spans="1:7" ht="15.75" customHeight="1">
      <c r="A11" s="32" t="s">
        <v>17</v>
      </c>
      <c r="B11" s="33" t="s">
        <v>18</v>
      </c>
      <c r="C11" s="65"/>
      <c r="D11" s="64"/>
      <c r="E11" s="66"/>
      <c r="F11" s="67">
        <f t="shared" ref="F11:F21" si="0">ROUND(D11*E11,0)</f>
        <v>0</v>
      </c>
      <c r="G11" s="2"/>
    </row>
    <row r="12" spans="1:7" s="73" customFormat="1" ht="15.75" customHeight="1">
      <c r="A12" s="32" t="s">
        <v>19</v>
      </c>
      <c r="B12" s="33" t="s">
        <v>20</v>
      </c>
      <c r="C12" s="69"/>
      <c r="D12" s="68"/>
      <c r="E12" s="70"/>
      <c r="F12" s="71">
        <f t="shared" si="0"/>
        <v>0</v>
      </c>
      <c r="G12" s="72"/>
    </row>
    <row r="13" spans="1:7" ht="15.75" customHeight="1">
      <c r="A13" s="74" t="s">
        <v>21</v>
      </c>
      <c r="B13" s="75" t="s">
        <v>22</v>
      </c>
      <c r="C13" s="65" t="s">
        <v>15</v>
      </c>
      <c r="D13" s="76">
        <v>1</v>
      </c>
      <c r="E13" s="66">
        <v>300000</v>
      </c>
      <c r="F13" s="67">
        <f t="shared" si="0"/>
        <v>300000</v>
      </c>
      <c r="G13" s="2"/>
    </row>
    <row r="14" spans="1:7" ht="15.75" customHeight="1">
      <c r="A14" s="74" t="s">
        <v>23</v>
      </c>
      <c r="B14" s="75" t="s">
        <v>24</v>
      </c>
      <c r="C14" s="65" t="s">
        <v>15</v>
      </c>
      <c r="D14" s="76">
        <v>1</v>
      </c>
      <c r="E14" s="66">
        <v>200000</v>
      </c>
      <c r="F14" s="67">
        <f t="shared" si="0"/>
        <v>200000</v>
      </c>
      <c r="G14" s="2"/>
    </row>
    <row r="15" spans="1:7" ht="15.75" customHeight="1">
      <c r="A15" s="74" t="s">
        <v>25</v>
      </c>
      <c r="B15" s="75" t="s">
        <v>26</v>
      </c>
      <c r="C15" s="65" t="s">
        <v>15</v>
      </c>
      <c r="D15" s="76">
        <v>1</v>
      </c>
      <c r="E15" s="66">
        <v>100000</v>
      </c>
      <c r="F15" s="67">
        <f t="shared" si="0"/>
        <v>100000</v>
      </c>
      <c r="G15" s="2"/>
    </row>
    <row r="16" spans="1:7" ht="15.75" customHeight="1">
      <c r="A16" s="74" t="s">
        <v>27</v>
      </c>
      <c r="B16" s="75" t="s">
        <v>28</v>
      </c>
      <c r="C16" s="65" t="s">
        <v>6</v>
      </c>
      <c r="D16" s="76">
        <v>1</v>
      </c>
      <c r="E16" s="66">
        <v>150000</v>
      </c>
      <c r="F16" s="67">
        <f t="shared" si="0"/>
        <v>150000</v>
      </c>
      <c r="G16" s="2"/>
    </row>
    <row r="17" spans="1:7" ht="15.75" customHeight="1">
      <c r="A17" s="32" t="s">
        <v>29</v>
      </c>
      <c r="B17" s="33" t="s">
        <v>39</v>
      </c>
      <c r="C17" s="65"/>
      <c r="D17" s="64"/>
      <c r="E17" s="66"/>
      <c r="F17" s="67">
        <f t="shared" si="0"/>
        <v>0</v>
      </c>
      <c r="G17" s="2"/>
    </row>
    <row r="18" spans="1:7" s="27" customFormat="1" ht="15.75" customHeight="1">
      <c r="A18" s="32" t="s">
        <v>30</v>
      </c>
      <c r="B18" s="33" t="s">
        <v>31</v>
      </c>
      <c r="C18" s="65"/>
      <c r="D18" s="77"/>
      <c r="E18" s="66"/>
      <c r="F18" s="67">
        <f t="shared" si="0"/>
        <v>0</v>
      </c>
      <c r="G18" s="2"/>
    </row>
    <row r="19" spans="1:7" s="27" customFormat="1" ht="15" customHeight="1">
      <c r="A19" s="74" t="s">
        <v>32</v>
      </c>
      <c r="B19" s="75" t="s">
        <v>33</v>
      </c>
      <c r="C19" s="65" t="s">
        <v>7</v>
      </c>
      <c r="D19" s="78">
        <f>387.4+562.5+780</f>
        <v>1729.9</v>
      </c>
      <c r="E19" s="66">
        <v>1500</v>
      </c>
      <c r="F19" s="67">
        <f t="shared" si="0"/>
        <v>2594850</v>
      </c>
      <c r="G19" s="2"/>
    </row>
    <row r="20" spans="1:7" ht="15.75" customHeight="1">
      <c r="A20" s="74" t="s">
        <v>34</v>
      </c>
      <c r="B20" s="75" t="s">
        <v>36</v>
      </c>
      <c r="C20" s="65" t="s">
        <v>7</v>
      </c>
      <c r="D20" s="78">
        <f>387.4+562.5+780</f>
        <v>1729.9</v>
      </c>
      <c r="E20" s="66">
        <v>2500</v>
      </c>
      <c r="F20" s="67">
        <f t="shared" si="0"/>
        <v>4324750</v>
      </c>
      <c r="G20" s="2"/>
    </row>
    <row r="21" spans="1:7" s="27" customFormat="1" ht="15.75" customHeight="1">
      <c r="A21" s="74" t="s">
        <v>35</v>
      </c>
      <c r="B21" s="75" t="s">
        <v>37</v>
      </c>
      <c r="C21" s="65" t="s">
        <v>7</v>
      </c>
      <c r="D21" s="78">
        <f>387.4+562.5+780</f>
        <v>1729.9</v>
      </c>
      <c r="E21" s="66">
        <v>1500</v>
      </c>
      <c r="F21" s="67">
        <f t="shared" si="0"/>
        <v>2594850</v>
      </c>
      <c r="G21" s="2"/>
    </row>
    <row r="22" spans="1:7" s="27" customFormat="1" ht="15.75" customHeight="1">
      <c r="A22" s="32" t="s">
        <v>95</v>
      </c>
      <c r="B22" s="33" t="s">
        <v>42</v>
      </c>
      <c r="C22" s="65"/>
      <c r="D22" s="77"/>
      <c r="E22" s="66"/>
      <c r="F22" s="67">
        <f>ROUND(D22*E22,0)</f>
        <v>0</v>
      </c>
      <c r="G22" s="2"/>
    </row>
    <row r="23" spans="1:7" s="27" customFormat="1" ht="15.75" customHeight="1">
      <c r="A23" s="74" t="s">
        <v>96</v>
      </c>
      <c r="B23" s="75" t="s">
        <v>97</v>
      </c>
      <c r="C23" s="65" t="s">
        <v>12</v>
      </c>
      <c r="D23" s="77">
        <f>50.2+47.2+40+130+76.4+17.4+16.6+21.7+14.2+31.2+33.5+16.7+54.5+10+20</f>
        <v>579.59999999999991</v>
      </c>
      <c r="E23" s="66">
        <v>6500</v>
      </c>
      <c r="F23" s="67">
        <f>D23*E23</f>
        <v>3767399.9999999995</v>
      </c>
      <c r="G23" s="2"/>
    </row>
    <row r="24" spans="1:7" s="73" customFormat="1" ht="15.75" customHeight="1">
      <c r="A24" s="32" t="s">
        <v>38</v>
      </c>
      <c r="B24" s="33" t="s">
        <v>44</v>
      </c>
      <c r="C24" s="69"/>
      <c r="D24" s="79"/>
      <c r="E24" s="70"/>
      <c r="F24" s="71">
        <f>ROUND(D24*E24,0)</f>
        <v>0</v>
      </c>
      <c r="G24" s="72"/>
    </row>
    <row r="25" spans="1:7" s="27" customFormat="1" ht="15.75" customHeight="1">
      <c r="A25" s="74" t="s">
        <v>40</v>
      </c>
      <c r="B25" s="75" t="s">
        <v>46</v>
      </c>
      <c r="C25" s="65" t="s">
        <v>7</v>
      </c>
      <c r="D25" s="78">
        <f>387.4+562.5+780</f>
        <v>1729.9</v>
      </c>
      <c r="E25" s="66">
        <v>7000</v>
      </c>
      <c r="F25" s="67">
        <f>ROUND(D25*E25,0)</f>
        <v>12109300</v>
      </c>
      <c r="G25" s="2"/>
    </row>
    <row r="26" spans="1:7" s="27" customFormat="1" ht="15.75" customHeight="1">
      <c r="A26" s="74" t="s">
        <v>41</v>
      </c>
      <c r="B26" s="75" t="s">
        <v>48</v>
      </c>
      <c r="C26" s="65"/>
      <c r="D26" s="78"/>
      <c r="E26" s="66"/>
      <c r="F26" s="67">
        <f t="shared" ref="F26:F29" si="1">ROUND(D26*E26,0)</f>
        <v>0</v>
      </c>
      <c r="G26" s="2"/>
    </row>
    <row r="27" spans="1:7" s="27" customFormat="1" ht="15.75" customHeight="1">
      <c r="A27" s="74" t="s">
        <v>98</v>
      </c>
      <c r="B27" s="75" t="s">
        <v>101</v>
      </c>
      <c r="C27" s="65" t="s">
        <v>12</v>
      </c>
      <c r="D27" s="78">
        <f>100+35+22.5+(15*5+17*2.5)+(14*5+17*2.5)+(3*5+3*3.7)</f>
        <v>413.6</v>
      </c>
      <c r="E27" s="66">
        <v>2000</v>
      </c>
      <c r="F27" s="67">
        <f t="shared" si="1"/>
        <v>827200</v>
      </c>
      <c r="G27" s="2"/>
    </row>
    <row r="28" spans="1:7" s="27" customFormat="1" ht="15.75" customHeight="1">
      <c r="A28" s="74" t="s">
        <v>99</v>
      </c>
      <c r="B28" s="75" t="s">
        <v>102</v>
      </c>
      <c r="C28" s="65" t="s">
        <v>8</v>
      </c>
      <c r="D28" s="78">
        <v>3</v>
      </c>
      <c r="E28" s="66">
        <v>30000</v>
      </c>
      <c r="F28" s="67">
        <f t="shared" si="1"/>
        <v>90000</v>
      </c>
      <c r="G28" s="2"/>
    </row>
    <row r="29" spans="1:7" s="27" customFormat="1" ht="15.75" customHeight="1">
      <c r="A29" s="74" t="s">
        <v>100</v>
      </c>
      <c r="B29" s="75" t="s">
        <v>103</v>
      </c>
      <c r="C29" s="65" t="s">
        <v>7</v>
      </c>
      <c r="D29" s="78">
        <f>7*3*0.4</f>
        <v>8.4</v>
      </c>
      <c r="E29" s="66">
        <v>1500</v>
      </c>
      <c r="F29" s="67">
        <f t="shared" si="1"/>
        <v>12600</v>
      </c>
      <c r="G29" s="2"/>
    </row>
    <row r="30" spans="1:7" s="73" customFormat="1" ht="15.75" customHeight="1">
      <c r="A30" s="32" t="s">
        <v>43</v>
      </c>
      <c r="B30" s="33" t="s">
        <v>49</v>
      </c>
      <c r="C30" s="69"/>
      <c r="D30" s="79"/>
      <c r="E30" s="70"/>
      <c r="F30" s="71">
        <f t="shared" ref="F30:F42" si="2">ROUND(D30*E30,0)</f>
        <v>0</v>
      </c>
      <c r="G30" s="72"/>
    </row>
    <row r="31" spans="1:7" s="27" customFormat="1" ht="15.75" customHeight="1">
      <c r="A31" s="74" t="s">
        <v>45</v>
      </c>
      <c r="B31" s="75" t="s">
        <v>104</v>
      </c>
      <c r="C31" s="65" t="s">
        <v>13</v>
      </c>
      <c r="D31" s="78">
        <f>20*0.8*0.8</f>
        <v>12.8</v>
      </c>
      <c r="E31" s="66">
        <v>3000</v>
      </c>
      <c r="F31" s="67">
        <f t="shared" si="2"/>
        <v>38400</v>
      </c>
      <c r="G31" s="2"/>
    </row>
    <row r="32" spans="1:7" s="27" customFormat="1" ht="15.75" customHeight="1">
      <c r="A32" s="74" t="s">
        <v>47</v>
      </c>
      <c r="B32" s="75" t="s">
        <v>105</v>
      </c>
      <c r="C32" s="65"/>
      <c r="D32" s="78"/>
      <c r="E32" s="66"/>
      <c r="F32" s="67">
        <f t="shared" si="2"/>
        <v>0</v>
      </c>
      <c r="G32" s="2"/>
    </row>
    <row r="33" spans="1:7" ht="15.75" customHeight="1">
      <c r="A33" s="74" t="s">
        <v>106</v>
      </c>
      <c r="B33" s="75" t="s">
        <v>50</v>
      </c>
      <c r="C33" s="65" t="s">
        <v>13</v>
      </c>
      <c r="D33" s="78">
        <f>12.8*0.8*0.2</f>
        <v>2.0480000000000005</v>
      </c>
      <c r="E33" s="66">
        <v>2000</v>
      </c>
      <c r="F33" s="67">
        <f t="shared" si="2"/>
        <v>4096</v>
      </c>
      <c r="G33" s="2"/>
    </row>
    <row r="34" spans="1:7" s="73" customFormat="1" ht="15.75" customHeight="1">
      <c r="A34" s="32" t="s">
        <v>51</v>
      </c>
      <c r="B34" s="33" t="s">
        <v>52</v>
      </c>
      <c r="C34" s="69"/>
      <c r="D34" s="79"/>
      <c r="E34" s="70"/>
      <c r="F34" s="71">
        <f t="shared" si="2"/>
        <v>0</v>
      </c>
      <c r="G34" s="72"/>
    </row>
    <row r="35" spans="1:7" ht="15.75" customHeight="1">
      <c r="A35" s="74" t="s">
        <v>53</v>
      </c>
      <c r="B35" s="75" t="s">
        <v>107</v>
      </c>
      <c r="C35" s="65" t="s">
        <v>12</v>
      </c>
      <c r="D35" s="78">
        <v>20</v>
      </c>
      <c r="E35" s="66">
        <v>80000</v>
      </c>
      <c r="F35" s="67">
        <f t="shared" si="2"/>
        <v>1600000</v>
      </c>
      <c r="G35" s="2"/>
    </row>
    <row r="36" spans="1:7" s="73" customFormat="1" ht="15.75" customHeight="1">
      <c r="A36" s="32" t="s">
        <v>54</v>
      </c>
      <c r="B36" s="33" t="s">
        <v>108</v>
      </c>
      <c r="C36" s="69"/>
      <c r="D36" s="79"/>
      <c r="E36" s="70"/>
      <c r="F36" s="71">
        <f t="shared" si="2"/>
        <v>0</v>
      </c>
      <c r="G36" s="72"/>
    </row>
    <row r="37" spans="1:7" ht="15.75" customHeight="1">
      <c r="A37" s="74" t="s">
        <v>56</v>
      </c>
      <c r="B37" s="75" t="s">
        <v>109</v>
      </c>
      <c r="C37" s="65" t="s">
        <v>7</v>
      </c>
      <c r="D37" s="78">
        <f>54+17*1</f>
        <v>71</v>
      </c>
      <c r="E37" s="66">
        <v>15000</v>
      </c>
      <c r="F37" s="67">
        <f t="shared" si="2"/>
        <v>1065000</v>
      </c>
      <c r="G37" s="2"/>
    </row>
    <row r="38" spans="1:7" s="73" customFormat="1" ht="15.75" customHeight="1">
      <c r="A38" s="32" t="s">
        <v>54</v>
      </c>
      <c r="B38" s="33" t="s">
        <v>55</v>
      </c>
      <c r="C38" s="69"/>
      <c r="D38" s="79"/>
      <c r="E38" s="70"/>
      <c r="F38" s="71">
        <f t="shared" si="2"/>
        <v>0</v>
      </c>
      <c r="G38" s="72"/>
    </row>
    <row r="39" spans="1:7" ht="15.75" customHeight="1">
      <c r="A39" s="74" t="s">
        <v>56</v>
      </c>
      <c r="B39" s="75" t="s">
        <v>58</v>
      </c>
      <c r="C39" s="65" t="s">
        <v>13</v>
      </c>
      <c r="D39" s="78">
        <f>589.6*0.4*0.2</f>
        <v>47.168000000000006</v>
      </c>
      <c r="E39" s="66">
        <v>7000</v>
      </c>
      <c r="F39" s="67">
        <f t="shared" si="2"/>
        <v>330176</v>
      </c>
      <c r="G39" s="2"/>
    </row>
    <row r="40" spans="1:7" ht="15.75" customHeight="1">
      <c r="A40" s="74" t="s">
        <v>57</v>
      </c>
      <c r="B40" s="75" t="s">
        <v>59</v>
      </c>
      <c r="C40" s="65"/>
      <c r="D40" s="78"/>
      <c r="E40" s="66"/>
      <c r="F40" s="67">
        <f t="shared" si="2"/>
        <v>0</v>
      </c>
      <c r="G40" s="2"/>
    </row>
    <row r="41" spans="1:7" s="27" customFormat="1" ht="15.75" customHeight="1">
      <c r="A41" s="74" t="s">
        <v>110</v>
      </c>
      <c r="B41" s="75" t="s">
        <v>111</v>
      </c>
      <c r="C41" s="65" t="s">
        <v>7</v>
      </c>
      <c r="D41" s="78">
        <f>580*0.4</f>
        <v>232</v>
      </c>
      <c r="E41" s="66">
        <v>1500</v>
      </c>
      <c r="F41" s="67">
        <f t="shared" si="2"/>
        <v>348000</v>
      </c>
      <c r="G41" s="2"/>
    </row>
    <row r="42" spans="1:7" s="27" customFormat="1" ht="15.75" customHeight="1">
      <c r="A42" s="28"/>
      <c r="B42" s="29"/>
      <c r="C42" s="51"/>
      <c r="D42" s="81"/>
      <c r="E42" s="52"/>
      <c r="F42" s="82">
        <f t="shared" si="2"/>
        <v>0</v>
      </c>
      <c r="G42" s="2"/>
    </row>
    <row r="43" spans="1:7" ht="20.100000000000001" customHeight="1">
      <c r="A43" s="17"/>
      <c r="B43" s="3"/>
      <c r="C43" s="83"/>
      <c r="D43" s="83"/>
      <c r="E43" s="84"/>
      <c r="F43" s="85"/>
      <c r="G43" s="2"/>
    </row>
    <row r="44" spans="1:7" ht="24.95" customHeight="1">
      <c r="A44" s="17"/>
      <c r="B44" s="13" t="s">
        <v>3</v>
      </c>
      <c r="C44" s="83"/>
      <c r="D44" s="83"/>
      <c r="E44" s="84"/>
      <c r="F44" s="85"/>
      <c r="G44" s="2"/>
    </row>
    <row r="45" spans="1:7" ht="21" customHeight="1">
      <c r="A45" s="86"/>
      <c r="B45" s="16" t="s">
        <v>4</v>
      </c>
      <c r="C45" s="87"/>
      <c r="D45" s="87"/>
      <c r="E45" s="88"/>
      <c r="F45" s="96">
        <f>SUM(F10:F42)</f>
        <v>30456622</v>
      </c>
      <c r="G45" s="2"/>
    </row>
    <row r="46" spans="1:7" ht="20.100000000000001" customHeight="1">
      <c r="A46" s="17"/>
      <c r="B46" s="3"/>
      <c r="C46" s="23"/>
      <c r="D46" s="23"/>
      <c r="E46" s="3"/>
      <c r="F46" s="89"/>
      <c r="G46" s="2"/>
    </row>
    <row r="47" spans="1:7" ht="20.100000000000001" customHeight="1">
      <c r="A47" s="17"/>
      <c r="B47" s="3"/>
      <c r="C47" s="23"/>
      <c r="D47" s="23"/>
      <c r="E47" s="3"/>
      <c r="F47" s="89"/>
      <c r="G47" s="2"/>
    </row>
    <row r="48" spans="1:7" ht="20.100000000000001" customHeight="1">
      <c r="A48" s="17"/>
      <c r="B48" s="3"/>
      <c r="C48" s="23"/>
      <c r="D48" s="23"/>
      <c r="E48" s="3"/>
      <c r="F48" s="3"/>
      <c r="G48" s="2"/>
    </row>
    <row r="49" spans="1:7" ht="20.100000000000001" customHeight="1">
      <c r="A49" s="90" t="s">
        <v>5</v>
      </c>
      <c r="B49" s="3"/>
      <c r="C49" s="23"/>
      <c r="D49" s="23"/>
      <c r="E49" s="3"/>
      <c r="F49" s="3"/>
      <c r="G49" s="2" t="s">
        <v>5</v>
      </c>
    </row>
  </sheetData>
  <phoneticPr fontId="15" type="noConversion"/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BTP&amp;CESTIMATION - DCE - Mai 2024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D9EFE-A719-446F-AADE-880C280DB933}">
  <dimension ref="A1:G28"/>
  <sheetViews>
    <sheetView showGridLines="0" view="pageBreakPreview" zoomScaleNormal="100" zoomScaleSheetLayoutView="100" workbookViewId="0">
      <selection activeCell="E13" sqref="E13"/>
    </sheetView>
  </sheetViews>
  <sheetFormatPr baseColWidth="10" defaultColWidth="11" defaultRowHeight="15.75"/>
  <cols>
    <col min="1" max="1" width="9.5" style="22" customWidth="1"/>
    <col min="2" max="2" width="50.625" customWidth="1"/>
    <col min="3" max="3" width="4.75" style="25" customWidth="1"/>
    <col min="4" max="4" width="8.375" style="25" customWidth="1"/>
    <col min="5" max="5" width="11.625" customWidth="1"/>
    <col min="6" max="6" width="14.125" customWidth="1"/>
    <col min="7" max="7" width="18" customWidth="1"/>
  </cols>
  <sheetData>
    <row r="1" spans="1:7" ht="20.100000000000001" customHeight="1">
      <c r="A1" s="17"/>
      <c r="B1" s="2"/>
      <c r="C1" s="23"/>
      <c r="D1" s="23"/>
      <c r="E1" s="3"/>
      <c r="F1" s="4"/>
      <c r="G1" s="5"/>
    </row>
    <row r="2" spans="1:7" ht="27.95" customHeight="1">
      <c r="A2" s="18"/>
      <c r="B2" s="6" t="s">
        <v>93</v>
      </c>
      <c r="C2" s="23"/>
      <c r="D2" s="23"/>
      <c r="E2" s="1"/>
      <c r="F2" s="1"/>
      <c r="G2" s="5"/>
    </row>
    <row r="3" spans="1:7" ht="23.1" customHeight="1">
      <c r="A3" s="17"/>
      <c r="B3" s="7" t="s">
        <v>94</v>
      </c>
      <c r="C3" s="23"/>
      <c r="D3" s="23"/>
      <c r="E3" s="3"/>
      <c r="F3" s="3"/>
      <c r="G3" s="5"/>
    </row>
    <row r="4" spans="1:7" ht="8.1" customHeight="1">
      <c r="A4" s="18"/>
      <c r="B4" s="8"/>
      <c r="C4" s="23"/>
      <c r="D4" s="23"/>
      <c r="E4" s="3"/>
      <c r="F4" s="3"/>
      <c r="G4" s="5"/>
    </row>
    <row r="5" spans="1:7" ht="26.1" customHeight="1">
      <c r="A5" s="18"/>
      <c r="B5" s="9" t="s">
        <v>0</v>
      </c>
      <c r="C5" s="23"/>
      <c r="D5" s="23"/>
      <c r="E5" s="3"/>
      <c r="F5" s="3"/>
      <c r="G5" s="5"/>
    </row>
    <row r="6" spans="1:7" ht="21.95" customHeight="1">
      <c r="A6" s="17"/>
      <c r="B6" s="11" t="s">
        <v>60</v>
      </c>
      <c r="C6" s="23"/>
      <c r="D6" s="23"/>
      <c r="E6" s="10"/>
      <c r="F6" s="10"/>
      <c r="G6" s="5"/>
    </row>
    <row r="7" spans="1:7" ht="3.95" customHeight="1">
      <c r="A7" s="19"/>
      <c r="B7" s="12"/>
      <c r="C7" s="24"/>
      <c r="D7" s="24"/>
      <c r="E7" s="12"/>
      <c r="F7" s="12"/>
      <c r="G7" s="5"/>
    </row>
    <row r="8" spans="1:7" ht="20.100000000000001" customHeight="1">
      <c r="A8" s="19"/>
      <c r="B8" s="12"/>
      <c r="C8" s="24"/>
      <c r="D8" s="24"/>
      <c r="E8" s="12"/>
      <c r="F8" s="12"/>
      <c r="G8" s="5"/>
    </row>
    <row r="9" spans="1:7" ht="20.100000000000001" customHeight="1">
      <c r="A9" s="30" t="s">
        <v>1</v>
      </c>
      <c r="B9" s="31" t="s">
        <v>2</v>
      </c>
      <c r="C9" s="14" t="s">
        <v>8</v>
      </c>
      <c r="D9" s="14" t="s">
        <v>9</v>
      </c>
      <c r="E9" s="14" t="s">
        <v>10</v>
      </c>
      <c r="F9" s="15" t="s">
        <v>11</v>
      </c>
      <c r="G9" s="5"/>
    </row>
    <row r="10" spans="1:7" ht="15.75" customHeight="1">
      <c r="A10" s="32"/>
      <c r="B10" s="33"/>
      <c r="C10" s="42"/>
      <c r="D10" s="42"/>
      <c r="E10" s="43"/>
      <c r="F10" s="44"/>
      <c r="G10" s="5"/>
    </row>
    <row r="11" spans="1:7" s="37" customFormat="1" ht="21.95" customHeight="1">
      <c r="A11" s="74" t="s">
        <v>61</v>
      </c>
      <c r="B11" s="75" t="s">
        <v>115</v>
      </c>
      <c r="C11" s="65" t="s">
        <v>7</v>
      </c>
      <c r="D11" s="93">
        <v>361</v>
      </c>
      <c r="E11" s="66">
        <v>10000</v>
      </c>
      <c r="F11" s="67">
        <f>ROUND(D11*E11,0)</f>
        <v>3610000</v>
      </c>
      <c r="G11" s="36"/>
    </row>
    <row r="12" spans="1:7" s="37" customFormat="1" ht="24" customHeight="1">
      <c r="A12" s="74" t="s">
        <v>62</v>
      </c>
      <c r="B12" s="75" t="s">
        <v>114</v>
      </c>
      <c r="C12" s="65" t="s">
        <v>7</v>
      </c>
      <c r="D12" s="94">
        <v>361</v>
      </c>
      <c r="E12" s="66">
        <v>34000</v>
      </c>
      <c r="F12" s="67">
        <f>ROUND(D12*E12,0)</f>
        <v>12274000</v>
      </c>
      <c r="G12" s="36"/>
    </row>
    <row r="13" spans="1:7" s="37" customFormat="1" ht="24" customHeight="1">
      <c r="A13" s="74" t="s">
        <v>63</v>
      </c>
      <c r="B13" s="75" t="s">
        <v>64</v>
      </c>
      <c r="C13" s="65" t="s">
        <v>12</v>
      </c>
      <c r="D13" s="94">
        <v>88</v>
      </c>
      <c r="E13" s="66">
        <v>8000</v>
      </c>
      <c r="F13" s="67">
        <f>ROUND(D13*E13,0)</f>
        <v>704000</v>
      </c>
      <c r="G13" s="36"/>
    </row>
    <row r="14" spans="1:7" s="37" customFormat="1" ht="24" customHeight="1">
      <c r="A14" s="74" t="s">
        <v>65</v>
      </c>
      <c r="B14" s="75" t="s">
        <v>113</v>
      </c>
      <c r="C14" s="65" t="s">
        <v>12</v>
      </c>
      <c r="D14" s="76">
        <v>88</v>
      </c>
      <c r="E14" s="66">
        <v>7500</v>
      </c>
      <c r="F14" s="67">
        <f>ROUND(D14*E14,0)</f>
        <v>660000</v>
      </c>
      <c r="G14" s="36"/>
    </row>
    <row r="15" spans="1:7" s="37" customFormat="1" ht="24" customHeight="1">
      <c r="A15" s="74" t="s">
        <v>67</v>
      </c>
      <c r="B15" s="75" t="s">
        <v>112</v>
      </c>
      <c r="C15" s="65" t="s">
        <v>66</v>
      </c>
      <c r="D15" s="76">
        <v>1</v>
      </c>
      <c r="E15" s="66">
        <v>20000</v>
      </c>
      <c r="F15" s="67" t="s">
        <v>92</v>
      </c>
      <c r="G15" s="36"/>
    </row>
    <row r="16" spans="1:7" s="39" customFormat="1" ht="24" customHeight="1">
      <c r="A16" s="74" t="s">
        <v>68</v>
      </c>
      <c r="B16" s="75" t="s">
        <v>69</v>
      </c>
      <c r="C16" s="65" t="s">
        <v>70</v>
      </c>
      <c r="D16" s="76">
        <v>1</v>
      </c>
      <c r="E16" s="66">
        <v>30000</v>
      </c>
      <c r="F16" s="67" t="s">
        <v>92</v>
      </c>
      <c r="G16" s="36"/>
    </row>
    <row r="17" spans="1:7" s="39" customFormat="1" ht="15.75" customHeight="1">
      <c r="A17" s="34"/>
      <c r="B17" s="35"/>
      <c r="C17" s="46"/>
      <c r="D17" s="59"/>
      <c r="E17" s="47"/>
      <c r="F17" s="48">
        <f>ROUND(D17*E17,0)</f>
        <v>0</v>
      </c>
      <c r="G17" s="36"/>
    </row>
    <row r="18" spans="1:7" s="39" customFormat="1" ht="15.75" customHeight="1">
      <c r="A18" s="40"/>
      <c r="B18" s="41"/>
      <c r="C18" s="46"/>
      <c r="D18" s="49"/>
      <c r="E18" s="47"/>
      <c r="F18" s="48">
        <f>ROUND(D18*E18,0)</f>
        <v>0</v>
      </c>
      <c r="G18" s="36"/>
    </row>
    <row r="19" spans="1:7" s="37" customFormat="1" ht="15.75" customHeight="1">
      <c r="A19" s="34"/>
      <c r="B19" s="35"/>
      <c r="C19" s="46"/>
      <c r="D19" s="49"/>
      <c r="E19" s="47"/>
      <c r="F19" s="48">
        <f>ROUND(D19*E19,0)</f>
        <v>0</v>
      </c>
      <c r="G19" s="36"/>
    </row>
    <row r="20" spans="1:7" s="39" customFormat="1" ht="15.75" customHeight="1">
      <c r="A20" s="34"/>
      <c r="B20" s="38"/>
      <c r="C20" s="45"/>
      <c r="D20" s="45"/>
      <c r="E20" s="47"/>
      <c r="F20" s="48">
        <f>ROUND(D20*E20,0)</f>
        <v>0</v>
      </c>
      <c r="G20" s="36"/>
    </row>
    <row r="21" spans="1:7" s="27" customFormat="1" ht="15.75" customHeight="1">
      <c r="A21" s="28"/>
      <c r="B21" s="29"/>
      <c r="C21" s="51"/>
      <c r="D21" s="50"/>
      <c r="E21" s="52"/>
      <c r="F21" s="53">
        <f>ROUND(D21*E21,0)</f>
        <v>0</v>
      </c>
      <c r="G21" s="2"/>
    </row>
    <row r="22" spans="1:7" ht="20.100000000000001" customHeight="1">
      <c r="A22" s="19"/>
      <c r="B22" s="12"/>
      <c r="C22" s="54"/>
      <c r="D22" s="54"/>
      <c r="E22" s="55"/>
      <c r="F22" s="56"/>
      <c r="G22" s="5"/>
    </row>
    <row r="23" spans="1:7" ht="24.95" customHeight="1">
      <c r="A23" s="19"/>
      <c r="B23" s="13" t="s">
        <v>3</v>
      </c>
      <c r="C23" s="54"/>
      <c r="D23" s="54"/>
      <c r="E23" s="55"/>
      <c r="F23" s="56"/>
      <c r="G23" s="5"/>
    </row>
    <row r="24" spans="1:7" ht="21" customHeight="1">
      <c r="A24" s="20"/>
      <c r="B24" s="16" t="s">
        <v>4</v>
      </c>
      <c r="C24" s="57"/>
      <c r="D24" s="57"/>
      <c r="E24" s="58"/>
      <c r="F24" s="96">
        <f>SUM(F10:F21)</f>
        <v>17248000</v>
      </c>
      <c r="G24" s="5"/>
    </row>
    <row r="25" spans="1:7" ht="20.100000000000001" customHeight="1">
      <c r="A25" s="19"/>
      <c r="B25" s="12"/>
      <c r="C25" s="24"/>
      <c r="D25" s="24"/>
      <c r="E25" s="12"/>
      <c r="F25" s="26"/>
      <c r="G25" s="5"/>
    </row>
    <row r="26" spans="1:7" ht="20.100000000000001" customHeight="1">
      <c r="A26" s="19"/>
      <c r="B26" s="12"/>
      <c r="C26" s="24"/>
      <c r="D26" s="24"/>
      <c r="E26" s="12"/>
      <c r="F26" s="26"/>
      <c r="G26" s="5"/>
    </row>
    <row r="27" spans="1:7" ht="20.100000000000001" customHeight="1">
      <c r="A27" s="19"/>
      <c r="B27" s="12"/>
      <c r="C27" s="24"/>
      <c r="D27" s="24"/>
      <c r="E27" s="12"/>
      <c r="F27" s="12"/>
      <c r="G27" s="5"/>
    </row>
    <row r="28" spans="1:7" ht="20.100000000000001" customHeight="1">
      <c r="A28" s="21" t="s">
        <v>5</v>
      </c>
      <c r="B28" s="12"/>
      <c r="C28" s="24"/>
      <c r="D28" s="24"/>
      <c r="E28" s="12"/>
      <c r="F28" s="12"/>
      <c r="G28" s="5" t="s">
        <v>5</v>
      </c>
    </row>
  </sheetData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BTP&amp;CESTIMATION - DCE - Mai 2024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FD303C-49A6-4DAD-A642-C6DFF01D6513}">
  <dimension ref="A1:G25"/>
  <sheetViews>
    <sheetView showGridLines="0" view="pageBreakPreview" topLeftCell="A4" zoomScaleNormal="100" zoomScaleSheetLayoutView="100" workbookViewId="0">
      <selection activeCell="E18" sqref="E18"/>
    </sheetView>
  </sheetViews>
  <sheetFormatPr baseColWidth="10" defaultColWidth="10.625" defaultRowHeight="15.75"/>
  <cols>
    <col min="1" max="1" width="9.5" style="91" customWidth="1"/>
    <col min="2" max="2" width="50.625" style="60" customWidth="1"/>
    <col min="3" max="3" width="4.75" style="92" customWidth="1"/>
    <col min="4" max="4" width="8.375" style="92" customWidth="1"/>
    <col min="5" max="5" width="11.625" style="60" customWidth="1"/>
    <col min="6" max="6" width="14.125" style="60" customWidth="1"/>
    <col min="7" max="7" width="18" style="60" customWidth="1"/>
    <col min="8" max="16384" width="10.625" style="60"/>
  </cols>
  <sheetData>
    <row r="1" spans="1:7" ht="20.100000000000001" customHeight="1">
      <c r="A1" s="17"/>
      <c r="B1" s="2"/>
      <c r="C1" s="23"/>
      <c r="D1" s="23"/>
      <c r="E1" s="3"/>
      <c r="F1" s="4"/>
      <c r="G1" s="2"/>
    </row>
    <row r="2" spans="1:7" ht="27.95" customHeight="1">
      <c r="A2" s="18"/>
      <c r="B2" s="6" t="s">
        <v>93</v>
      </c>
      <c r="C2" s="23"/>
      <c r="D2" s="23"/>
      <c r="E2" s="1"/>
      <c r="F2" s="1"/>
      <c r="G2" s="2"/>
    </row>
    <row r="3" spans="1:7" ht="23.1" customHeight="1">
      <c r="A3" s="17"/>
      <c r="B3" s="7" t="s">
        <v>94</v>
      </c>
      <c r="C3" s="23"/>
      <c r="D3" s="23"/>
      <c r="E3" s="3"/>
      <c r="F3" s="3"/>
      <c r="G3" s="2"/>
    </row>
    <row r="4" spans="1:7" ht="8.1" customHeight="1">
      <c r="A4" s="18"/>
      <c r="B4" s="8"/>
      <c r="C4" s="23"/>
      <c r="D4" s="23"/>
      <c r="E4" s="3"/>
      <c r="F4" s="3"/>
      <c r="G4" s="2"/>
    </row>
    <row r="5" spans="1:7" ht="26.1" customHeight="1">
      <c r="A5" s="18"/>
      <c r="B5" s="9" t="s">
        <v>0</v>
      </c>
      <c r="C5" s="23"/>
      <c r="D5" s="23"/>
      <c r="E5" s="3"/>
      <c r="F5" s="3"/>
      <c r="G5" s="2"/>
    </row>
    <row r="6" spans="1:7" ht="21.95" customHeight="1">
      <c r="A6" s="17"/>
      <c r="B6" s="11" t="s">
        <v>85</v>
      </c>
      <c r="C6" s="23"/>
      <c r="D6" s="23"/>
      <c r="E6" s="10"/>
      <c r="F6" s="10"/>
      <c r="G6" s="2"/>
    </row>
    <row r="7" spans="1:7" ht="3.95" customHeight="1">
      <c r="A7" s="17"/>
      <c r="B7" s="3"/>
      <c r="C7" s="23"/>
      <c r="D7" s="23"/>
      <c r="E7" s="3"/>
      <c r="F7" s="3"/>
      <c r="G7" s="2"/>
    </row>
    <row r="8" spans="1:7" ht="20.100000000000001" customHeight="1">
      <c r="A8" s="17"/>
      <c r="B8" s="3"/>
      <c r="C8" s="23"/>
      <c r="D8" s="23"/>
      <c r="E8" s="3"/>
      <c r="F8" s="3"/>
      <c r="G8" s="2"/>
    </row>
    <row r="9" spans="1:7" ht="20.100000000000001" customHeight="1">
      <c r="A9" s="30" t="s">
        <v>1</v>
      </c>
      <c r="B9" s="31" t="s">
        <v>2</v>
      </c>
      <c r="C9" s="14" t="s">
        <v>8</v>
      </c>
      <c r="D9" s="14" t="s">
        <v>9</v>
      </c>
      <c r="E9" s="14" t="s">
        <v>10</v>
      </c>
      <c r="F9" s="15" t="s">
        <v>11</v>
      </c>
      <c r="G9" s="2"/>
    </row>
    <row r="10" spans="1:7" ht="15.75" customHeight="1">
      <c r="A10" s="32"/>
      <c r="B10" s="33"/>
      <c r="C10" s="61"/>
      <c r="D10" s="61"/>
      <c r="E10" s="62"/>
      <c r="F10" s="63"/>
      <c r="G10" s="2"/>
    </row>
    <row r="11" spans="1:7" ht="15.75" customHeight="1">
      <c r="A11" s="32" t="s">
        <v>86</v>
      </c>
      <c r="B11" s="33" t="s">
        <v>14</v>
      </c>
      <c r="C11" s="65"/>
      <c r="D11" s="64"/>
      <c r="E11" s="66"/>
      <c r="F11" s="67">
        <f t="shared" ref="F11:F18" si="0">ROUND(D11*E11,0)</f>
        <v>0</v>
      </c>
      <c r="G11" s="2"/>
    </row>
    <row r="12" spans="1:7" ht="15.75" customHeight="1">
      <c r="A12" s="74" t="s">
        <v>87</v>
      </c>
      <c r="B12" s="75" t="s">
        <v>88</v>
      </c>
      <c r="C12" s="65" t="s">
        <v>6</v>
      </c>
      <c r="D12" s="95">
        <v>1</v>
      </c>
      <c r="E12" s="66">
        <v>50000</v>
      </c>
      <c r="F12" s="67">
        <f t="shared" si="0"/>
        <v>50000</v>
      </c>
      <c r="G12" s="2"/>
    </row>
    <row r="13" spans="1:7" ht="15.75" customHeight="1">
      <c r="A13" s="32" t="s">
        <v>89</v>
      </c>
      <c r="B13" s="33" t="s">
        <v>118</v>
      </c>
      <c r="C13" s="65"/>
      <c r="D13" s="64"/>
      <c r="E13" s="66"/>
      <c r="F13" s="67">
        <f t="shared" si="0"/>
        <v>0</v>
      </c>
      <c r="G13" s="2"/>
    </row>
    <row r="14" spans="1:7" ht="15.75" customHeight="1">
      <c r="A14" s="74" t="s">
        <v>91</v>
      </c>
      <c r="B14" s="75" t="s">
        <v>119</v>
      </c>
      <c r="C14" s="65" t="s">
        <v>12</v>
      </c>
      <c r="D14" s="95">
        <v>40</v>
      </c>
      <c r="E14" s="66">
        <v>30000</v>
      </c>
      <c r="F14" s="67">
        <f t="shared" si="0"/>
        <v>1200000</v>
      </c>
      <c r="G14" s="2"/>
    </row>
    <row r="15" spans="1:7" s="27" customFormat="1" ht="15.75" customHeight="1">
      <c r="A15" s="32" t="s">
        <v>116</v>
      </c>
      <c r="B15" s="33" t="s">
        <v>90</v>
      </c>
      <c r="C15" s="65"/>
      <c r="D15" s="93"/>
      <c r="E15" s="66"/>
      <c r="F15" s="67">
        <f t="shared" si="0"/>
        <v>0</v>
      </c>
      <c r="G15" s="2"/>
    </row>
    <row r="16" spans="1:7" s="27" customFormat="1" ht="24.95" customHeight="1">
      <c r="A16" s="74" t="s">
        <v>91</v>
      </c>
      <c r="B16" s="75" t="s">
        <v>117</v>
      </c>
      <c r="C16" s="65" t="s">
        <v>12</v>
      </c>
      <c r="D16" s="95">
        <v>88</v>
      </c>
      <c r="E16" s="66">
        <v>10000</v>
      </c>
      <c r="F16" s="67">
        <f t="shared" si="0"/>
        <v>880000</v>
      </c>
      <c r="G16" s="2"/>
    </row>
    <row r="17" spans="1:7" s="27" customFormat="1" ht="15.75" customHeight="1">
      <c r="A17" s="74" t="s">
        <v>146</v>
      </c>
      <c r="B17" s="75" t="s">
        <v>147</v>
      </c>
      <c r="C17" s="65" t="s">
        <v>7</v>
      </c>
      <c r="D17" s="93">
        <f>4*0.8</f>
        <v>3.2</v>
      </c>
      <c r="E17" s="66">
        <v>60000</v>
      </c>
      <c r="F17" s="67">
        <f t="shared" si="0"/>
        <v>192000</v>
      </c>
      <c r="G17" s="2"/>
    </row>
    <row r="18" spans="1:7" s="27" customFormat="1" ht="15.75" customHeight="1">
      <c r="A18" s="28"/>
      <c r="B18" s="29"/>
      <c r="C18" s="51"/>
      <c r="D18" s="50"/>
      <c r="E18" s="52"/>
      <c r="F18" s="82">
        <f t="shared" si="0"/>
        <v>0</v>
      </c>
      <c r="G18" s="2"/>
    </row>
    <row r="19" spans="1:7" ht="20.100000000000001" customHeight="1">
      <c r="A19" s="17"/>
      <c r="B19" s="3"/>
      <c r="C19" s="83"/>
      <c r="D19" s="83"/>
      <c r="E19" s="84"/>
      <c r="F19" s="85"/>
      <c r="G19" s="2"/>
    </row>
    <row r="20" spans="1:7" ht="24.95" customHeight="1">
      <c r="A20" s="17"/>
      <c r="B20" s="13" t="s">
        <v>3</v>
      </c>
      <c r="C20" s="83"/>
      <c r="D20" s="83"/>
      <c r="E20" s="84"/>
      <c r="F20" s="85"/>
      <c r="G20" s="2"/>
    </row>
    <row r="21" spans="1:7" ht="21" customHeight="1">
      <c r="A21" s="86"/>
      <c r="B21" s="16" t="s">
        <v>4</v>
      </c>
      <c r="C21" s="87"/>
      <c r="D21" s="87"/>
      <c r="E21" s="88"/>
      <c r="F21" s="96">
        <f>SUM(F10:F18)</f>
        <v>2322000</v>
      </c>
      <c r="G21" s="2"/>
    </row>
    <row r="22" spans="1:7" ht="20.100000000000001" customHeight="1">
      <c r="A22" s="17"/>
      <c r="B22" s="3"/>
      <c r="C22" s="23"/>
      <c r="D22" s="23"/>
      <c r="E22" s="3"/>
      <c r="F22" s="89"/>
      <c r="G22" s="2"/>
    </row>
    <row r="23" spans="1:7" ht="20.100000000000001" customHeight="1">
      <c r="A23" s="17"/>
      <c r="B23" s="3"/>
      <c r="C23" s="23"/>
      <c r="D23" s="23"/>
      <c r="E23" s="3"/>
      <c r="F23" s="89"/>
      <c r="G23" s="2"/>
    </row>
    <row r="24" spans="1:7" ht="20.100000000000001" customHeight="1">
      <c r="A24" s="17"/>
      <c r="B24" s="3"/>
      <c r="C24" s="23"/>
      <c r="D24" s="23"/>
      <c r="E24" s="3"/>
      <c r="F24" s="3"/>
      <c r="G24" s="2"/>
    </row>
    <row r="25" spans="1:7" ht="20.100000000000001" customHeight="1">
      <c r="A25" s="90" t="s">
        <v>5</v>
      </c>
      <c r="B25" s="3"/>
      <c r="C25" s="23"/>
      <c r="D25" s="23"/>
      <c r="E25" s="3"/>
      <c r="F25" s="3"/>
      <c r="G25" s="2" t="s">
        <v>5</v>
      </c>
    </row>
  </sheetData>
  <phoneticPr fontId="15" type="noConversion"/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BTP&amp;CESTIMATION - DCE - Mai 2024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72BBD-56B7-4DBA-B9C7-3F0A8D80984A}">
  <dimension ref="A1:G75"/>
  <sheetViews>
    <sheetView showGridLines="0" view="pageBreakPreview" zoomScaleNormal="100" zoomScaleSheetLayoutView="100" workbookViewId="0">
      <selection activeCell="E69" sqref="E69"/>
    </sheetView>
  </sheetViews>
  <sheetFormatPr baseColWidth="10" defaultColWidth="10.625" defaultRowHeight="15.75"/>
  <cols>
    <col min="1" max="1" width="9.5" style="91" customWidth="1"/>
    <col min="2" max="2" width="50.625" style="60" customWidth="1"/>
    <col min="3" max="3" width="5.25" style="92" customWidth="1"/>
    <col min="4" max="4" width="9.625" style="92" customWidth="1"/>
    <col min="5" max="5" width="11.625" style="60" customWidth="1"/>
    <col min="6" max="6" width="14.125" style="60" customWidth="1"/>
    <col min="7" max="7" width="18" style="60" customWidth="1"/>
    <col min="8" max="16384" width="10.625" style="60"/>
  </cols>
  <sheetData>
    <row r="1" spans="1:7" ht="20.100000000000001" customHeight="1">
      <c r="A1" s="17"/>
      <c r="B1" s="2"/>
      <c r="C1" s="23"/>
      <c r="D1" s="23"/>
      <c r="E1" s="3"/>
      <c r="F1" s="4"/>
      <c r="G1" s="2"/>
    </row>
    <row r="2" spans="1:7" ht="27.95" customHeight="1">
      <c r="A2" s="18"/>
      <c r="B2" s="6" t="s">
        <v>93</v>
      </c>
      <c r="C2" s="23"/>
      <c r="D2" s="23"/>
      <c r="E2" s="1"/>
      <c r="F2" s="1"/>
      <c r="G2" s="2"/>
    </row>
    <row r="3" spans="1:7" ht="23.1" customHeight="1">
      <c r="A3" s="17"/>
      <c r="B3" s="7" t="s">
        <v>94</v>
      </c>
      <c r="C3" s="23"/>
      <c r="D3" s="23"/>
      <c r="E3" s="3"/>
      <c r="F3" s="3"/>
      <c r="G3" s="2"/>
    </row>
    <row r="4" spans="1:7" ht="8.1" customHeight="1">
      <c r="A4" s="18"/>
      <c r="B4" s="8"/>
      <c r="C4" s="23"/>
      <c r="D4" s="23"/>
      <c r="E4" s="3"/>
      <c r="F4" s="3"/>
      <c r="G4" s="2"/>
    </row>
    <row r="5" spans="1:7" ht="26.1" customHeight="1">
      <c r="A5" s="18"/>
      <c r="B5" s="9" t="s">
        <v>0</v>
      </c>
      <c r="C5" s="23"/>
      <c r="D5" s="23"/>
      <c r="E5" s="3"/>
      <c r="F5" s="3"/>
      <c r="G5" s="2"/>
    </row>
    <row r="6" spans="1:7" ht="21.95" customHeight="1">
      <c r="A6" s="17"/>
      <c r="B6" s="11" t="s">
        <v>165</v>
      </c>
      <c r="C6" s="23"/>
      <c r="D6" s="23"/>
      <c r="E6" s="10"/>
      <c r="F6" s="10"/>
      <c r="G6" s="2"/>
    </row>
    <row r="7" spans="1:7" ht="3.95" customHeight="1">
      <c r="A7" s="17"/>
      <c r="B7" s="3"/>
      <c r="C7" s="23"/>
      <c r="D7" s="23"/>
      <c r="E7" s="3"/>
      <c r="F7" s="3"/>
      <c r="G7" s="2"/>
    </row>
    <row r="8" spans="1:7" ht="20.100000000000001" customHeight="1">
      <c r="A8" s="17"/>
      <c r="B8" s="3"/>
      <c r="C8" s="23"/>
      <c r="D8" s="23"/>
      <c r="E8" s="3"/>
      <c r="F8" s="3"/>
      <c r="G8" s="2"/>
    </row>
    <row r="9" spans="1:7" ht="20.100000000000001" customHeight="1">
      <c r="A9" s="30" t="s">
        <v>1</v>
      </c>
      <c r="B9" s="31" t="s">
        <v>2</v>
      </c>
      <c r="C9" s="14" t="s">
        <v>8</v>
      </c>
      <c r="D9" s="14" t="s">
        <v>9</v>
      </c>
      <c r="E9" s="14" t="s">
        <v>10</v>
      </c>
      <c r="F9" s="15" t="s">
        <v>11</v>
      </c>
      <c r="G9" s="2"/>
    </row>
    <row r="10" spans="1:7" ht="15.75" customHeight="1">
      <c r="A10" s="32"/>
      <c r="B10" s="107" t="s">
        <v>160</v>
      </c>
      <c r="C10" s="61"/>
      <c r="D10" s="61"/>
      <c r="E10" s="62"/>
      <c r="F10" s="63"/>
      <c r="G10" s="2"/>
    </row>
    <row r="11" spans="1:7" s="27" customFormat="1" ht="15" customHeight="1">
      <c r="A11" s="32" t="s">
        <v>71</v>
      </c>
      <c r="B11" s="97" t="s">
        <v>72</v>
      </c>
      <c r="C11" s="98"/>
      <c r="D11" s="99"/>
      <c r="E11" s="100"/>
      <c r="F11" s="101"/>
      <c r="G11" s="2"/>
    </row>
    <row r="12" spans="1:7" s="27" customFormat="1" ht="15" customHeight="1">
      <c r="A12" s="74" t="s">
        <v>73</v>
      </c>
      <c r="B12" s="80" t="s">
        <v>120</v>
      </c>
      <c r="C12" s="102" t="s">
        <v>7</v>
      </c>
      <c r="D12" s="103"/>
      <c r="E12" s="100">
        <v>300</v>
      </c>
      <c r="F12" s="101">
        <f>D12*E12</f>
        <v>0</v>
      </c>
      <c r="G12" s="2"/>
    </row>
    <row r="13" spans="1:7" s="27" customFormat="1" ht="15" customHeight="1">
      <c r="A13" s="74" t="s">
        <v>74</v>
      </c>
      <c r="B13" s="80" t="s">
        <v>144</v>
      </c>
      <c r="C13" s="102" t="s">
        <v>7</v>
      </c>
      <c r="D13" s="103"/>
      <c r="E13" s="100">
        <v>1500</v>
      </c>
      <c r="F13" s="101">
        <f t="shared" ref="F13:F69" si="0">D13*E13</f>
        <v>0</v>
      </c>
      <c r="G13" s="2"/>
    </row>
    <row r="14" spans="1:7" s="27" customFormat="1" ht="30" customHeight="1">
      <c r="A14" s="74" t="s">
        <v>121</v>
      </c>
      <c r="B14" s="80" t="s">
        <v>130</v>
      </c>
      <c r="C14" s="102" t="s">
        <v>15</v>
      </c>
      <c r="D14" s="103"/>
      <c r="E14" s="100">
        <v>500000</v>
      </c>
      <c r="F14" s="101">
        <f t="shared" si="0"/>
        <v>0</v>
      </c>
      <c r="G14" s="2"/>
    </row>
    <row r="15" spans="1:7" s="27" customFormat="1" ht="15" customHeight="1">
      <c r="A15" s="74" t="s">
        <v>123</v>
      </c>
      <c r="B15" s="80" t="s">
        <v>122</v>
      </c>
      <c r="C15" s="102" t="s">
        <v>15</v>
      </c>
      <c r="D15" s="103"/>
      <c r="E15" s="100">
        <v>300000</v>
      </c>
      <c r="F15" s="101">
        <f t="shared" si="0"/>
        <v>0</v>
      </c>
      <c r="G15" s="2"/>
    </row>
    <row r="16" spans="1:7" s="27" customFormat="1" ht="15" customHeight="1">
      <c r="A16" s="74" t="s">
        <v>125</v>
      </c>
      <c r="B16" s="80" t="s">
        <v>124</v>
      </c>
      <c r="C16" s="102" t="s">
        <v>15</v>
      </c>
      <c r="D16" s="103"/>
      <c r="E16" s="100">
        <v>600000</v>
      </c>
      <c r="F16" s="101">
        <f t="shared" si="0"/>
        <v>0</v>
      </c>
      <c r="G16" s="2"/>
    </row>
    <row r="17" spans="1:7" s="27" customFormat="1" ht="15" customHeight="1">
      <c r="A17" s="74" t="s">
        <v>127</v>
      </c>
      <c r="B17" s="80" t="s">
        <v>126</v>
      </c>
      <c r="C17" s="102" t="s">
        <v>15</v>
      </c>
      <c r="D17" s="103"/>
      <c r="E17" s="100">
        <v>350000</v>
      </c>
      <c r="F17" s="101">
        <f t="shared" si="0"/>
        <v>0</v>
      </c>
      <c r="G17" s="2"/>
    </row>
    <row r="18" spans="1:7" s="27" customFormat="1" ht="15" customHeight="1">
      <c r="A18" s="74" t="s">
        <v>129</v>
      </c>
      <c r="B18" s="80" t="s">
        <v>128</v>
      </c>
      <c r="C18" s="102" t="s">
        <v>7</v>
      </c>
      <c r="D18" s="103"/>
      <c r="E18" s="100">
        <v>450</v>
      </c>
      <c r="F18" s="101">
        <f t="shared" si="0"/>
        <v>0</v>
      </c>
      <c r="G18" s="2"/>
    </row>
    <row r="19" spans="1:7" s="27" customFormat="1" ht="15" customHeight="1">
      <c r="A19" s="74" t="s">
        <v>148</v>
      </c>
      <c r="B19" s="80" t="s">
        <v>149</v>
      </c>
      <c r="C19" s="102" t="s">
        <v>8</v>
      </c>
      <c r="D19" s="103">
        <v>16</v>
      </c>
      <c r="E19" s="100">
        <v>30000</v>
      </c>
      <c r="F19" s="101">
        <f t="shared" si="0"/>
        <v>480000</v>
      </c>
      <c r="G19" s="2"/>
    </row>
    <row r="20" spans="1:7" s="27" customFormat="1" ht="15" customHeight="1">
      <c r="A20" s="32" t="s">
        <v>75</v>
      </c>
      <c r="B20" s="97" t="s">
        <v>76</v>
      </c>
      <c r="C20" s="102"/>
      <c r="D20" s="103"/>
      <c r="E20" s="100"/>
      <c r="F20" s="101">
        <f t="shared" si="0"/>
        <v>0</v>
      </c>
      <c r="G20" s="2"/>
    </row>
    <row r="21" spans="1:7" s="27" customFormat="1" ht="15" customHeight="1">
      <c r="A21" s="74" t="s">
        <v>77</v>
      </c>
      <c r="B21" s="80" t="s">
        <v>131</v>
      </c>
      <c r="C21" s="102" t="s">
        <v>7</v>
      </c>
      <c r="D21" s="103"/>
      <c r="E21" s="100">
        <v>2200</v>
      </c>
      <c r="F21" s="101">
        <f t="shared" si="0"/>
        <v>0</v>
      </c>
      <c r="G21" s="2"/>
    </row>
    <row r="22" spans="1:7" s="27" customFormat="1" ht="15" customHeight="1">
      <c r="A22" s="74" t="s">
        <v>78</v>
      </c>
      <c r="B22" s="80" t="s">
        <v>132</v>
      </c>
      <c r="C22" s="102" t="s">
        <v>7</v>
      </c>
      <c r="D22" s="103"/>
      <c r="E22" s="100">
        <v>1600</v>
      </c>
      <c r="F22" s="101">
        <f t="shared" si="0"/>
        <v>0</v>
      </c>
      <c r="G22" s="2"/>
    </row>
    <row r="23" spans="1:7" s="27" customFormat="1" ht="15" customHeight="1">
      <c r="A23" s="74" t="s">
        <v>133</v>
      </c>
      <c r="B23" s="80" t="s">
        <v>134</v>
      </c>
      <c r="C23" s="102" t="s">
        <v>7</v>
      </c>
      <c r="D23" s="103"/>
      <c r="E23" s="100">
        <v>1600</v>
      </c>
      <c r="F23" s="101">
        <f t="shared" si="0"/>
        <v>0</v>
      </c>
      <c r="G23" s="2"/>
    </row>
    <row r="24" spans="1:7" s="27" customFormat="1" ht="30" customHeight="1">
      <c r="A24" s="74" t="s">
        <v>135</v>
      </c>
      <c r="B24" s="80" t="s">
        <v>136</v>
      </c>
      <c r="C24" s="102" t="s">
        <v>7</v>
      </c>
      <c r="D24" s="103"/>
      <c r="E24" s="100">
        <v>1600</v>
      </c>
      <c r="F24" s="101">
        <f t="shared" si="0"/>
        <v>0</v>
      </c>
      <c r="G24" s="2"/>
    </row>
    <row r="25" spans="1:7" s="27" customFormat="1" ht="30" customHeight="1">
      <c r="A25" s="74" t="s">
        <v>137</v>
      </c>
      <c r="B25" s="80" t="s">
        <v>145</v>
      </c>
      <c r="C25" s="102" t="s">
        <v>7</v>
      </c>
      <c r="D25" s="103"/>
      <c r="E25" s="100">
        <v>1600</v>
      </c>
      <c r="F25" s="101">
        <f t="shared" si="0"/>
        <v>0</v>
      </c>
      <c r="G25" s="2"/>
    </row>
    <row r="26" spans="1:7" s="27" customFormat="1" ht="15" customHeight="1">
      <c r="A26" s="32" t="s">
        <v>79</v>
      </c>
      <c r="B26" s="97" t="s">
        <v>150</v>
      </c>
      <c r="C26" s="102"/>
      <c r="D26" s="103"/>
      <c r="E26" s="100"/>
      <c r="F26" s="101">
        <f t="shared" si="0"/>
        <v>0</v>
      </c>
      <c r="G26" s="2"/>
    </row>
    <row r="27" spans="1:7" s="27" customFormat="1" ht="15" customHeight="1">
      <c r="A27" s="74" t="s">
        <v>80</v>
      </c>
      <c r="B27" s="80" t="s">
        <v>156</v>
      </c>
      <c r="C27" s="102" t="s">
        <v>7</v>
      </c>
      <c r="D27" s="104"/>
      <c r="E27" s="105">
        <v>1500</v>
      </c>
      <c r="F27" s="101">
        <f t="shared" si="0"/>
        <v>0</v>
      </c>
      <c r="G27" s="2"/>
    </row>
    <row r="28" spans="1:7" s="27" customFormat="1" ht="15" customHeight="1">
      <c r="A28" s="74" t="s">
        <v>151</v>
      </c>
      <c r="B28" s="80" t="s">
        <v>157</v>
      </c>
      <c r="C28" s="102" t="s">
        <v>7</v>
      </c>
      <c r="D28" s="104">
        <f>(6.6*2.5*4)+(5.6*2.5*8)+(6.2*2.5*4)</f>
        <v>240</v>
      </c>
      <c r="E28" s="105">
        <v>1600</v>
      </c>
      <c r="F28" s="101">
        <f t="shared" si="0"/>
        <v>384000</v>
      </c>
      <c r="G28" s="2"/>
    </row>
    <row r="29" spans="1:7" s="27" customFormat="1" ht="15" customHeight="1">
      <c r="A29" s="74" t="s">
        <v>152</v>
      </c>
      <c r="B29" s="80" t="s">
        <v>158</v>
      </c>
      <c r="C29" s="102" t="s">
        <v>7</v>
      </c>
      <c r="D29" s="104"/>
      <c r="E29" s="105">
        <v>1800</v>
      </c>
      <c r="F29" s="101">
        <f t="shared" si="0"/>
        <v>0</v>
      </c>
      <c r="G29" s="2"/>
    </row>
    <row r="30" spans="1:7" s="27" customFormat="1" ht="15" customHeight="1">
      <c r="A30" s="74" t="s">
        <v>153</v>
      </c>
      <c r="B30" s="80" t="s">
        <v>159</v>
      </c>
      <c r="C30" s="102" t="s">
        <v>7</v>
      </c>
      <c r="D30" s="104">
        <f>(4.6*4)+(4.1*8)+(4.7*4)</f>
        <v>70</v>
      </c>
      <c r="E30" s="105">
        <v>2000</v>
      </c>
      <c r="F30" s="101">
        <f t="shared" si="0"/>
        <v>140000</v>
      </c>
      <c r="G30" s="2"/>
    </row>
    <row r="31" spans="1:7" s="27" customFormat="1" ht="15" customHeight="1">
      <c r="A31" s="32" t="s">
        <v>81</v>
      </c>
      <c r="B31" s="97" t="s">
        <v>138</v>
      </c>
      <c r="C31" s="102"/>
      <c r="D31" s="104"/>
      <c r="E31" s="106"/>
      <c r="F31" s="101">
        <f t="shared" si="0"/>
        <v>0</v>
      </c>
      <c r="G31" s="2"/>
    </row>
    <row r="32" spans="1:7" s="27" customFormat="1" ht="15" customHeight="1">
      <c r="A32" s="74" t="s">
        <v>83</v>
      </c>
      <c r="B32" s="80" t="s">
        <v>139</v>
      </c>
      <c r="C32" s="102" t="s">
        <v>7</v>
      </c>
      <c r="D32" s="103"/>
      <c r="E32" s="100">
        <v>8000</v>
      </c>
      <c r="F32" s="101">
        <f t="shared" si="0"/>
        <v>0</v>
      </c>
      <c r="G32" s="2"/>
    </row>
    <row r="33" spans="1:7" s="27" customFormat="1" ht="15" customHeight="1">
      <c r="A33" s="74" t="s">
        <v>154</v>
      </c>
      <c r="B33" s="80" t="s">
        <v>155</v>
      </c>
      <c r="C33" s="102" t="s">
        <v>12</v>
      </c>
      <c r="D33" s="103">
        <f>16*2</f>
        <v>32</v>
      </c>
      <c r="E33" s="100">
        <v>25000</v>
      </c>
      <c r="F33" s="101">
        <f t="shared" si="0"/>
        <v>800000</v>
      </c>
      <c r="G33" s="2"/>
    </row>
    <row r="34" spans="1:7" s="27" customFormat="1" ht="15" customHeight="1">
      <c r="A34" s="32" t="s">
        <v>81</v>
      </c>
      <c r="B34" s="97" t="s">
        <v>82</v>
      </c>
      <c r="C34" s="102"/>
      <c r="D34" s="103"/>
      <c r="E34" s="100"/>
      <c r="F34" s="101">
        <f t="shared" si="0"/>
        <v>0</v>
      </c>
      <c r="G34" s="2"/>
    </row>
    <row r="35" spans="1:7" s="27" customFormat="1" ht="15" customHeight="1">
      <c r="A35" s="74" t="s">
        <v>83</v>
      </c>
      <c r="B35" s="80" t="s">
        <v>140</v>
      </c>
      <c r="C35" s="102" t="s">
        <v>7</v>
      </c>
      <c r="D35" s="103"/>
      <c r="E35" s="100">
        <v>5300</v>
      </c>
      <c r="F35" s="101">
        <f t="shared" si="0"/>
        <v>0</v>
      </c>
      <c r="G35" s="2"/>
    </row>
    <row r="36" spans="1:7" s="27" customFormat="1" ht="15" customHeight="1">
      <c r="A36" s="32" t="s">
        <v>84</v>
      </c>
      <c r="B36" s="97" t="s">
        <v>141</v>
      </c>
      <c r="C36" s="102" t="s">
        <v>12</v>
      </c>
      <c r="D36" s="103"/>
      <c r="E36" s="100">
        <v>3200</v>
      </c>
      <c r="F36" s="101">
        <f t="shared" si="0"/>
        <v>0</v>
      </c>
      <c r="G36" s="2"/>
    </row>
    <row r="37" spans="1:7" s="27" customFormat="1" ht="15" customHeight="1">
      <c r="A37" s="32" t="s">
        <v>142</v>
      </c>
      <c r="B37" s="97" t="s">
        <v>143</v>
      </c>
      <c r="C37" s="102" t="s">
        <v>7</v>
      </c>
      <c r="D37" s="103"/>
      <c r="E37" s="100">
        <v>3500</v>
      </c>
      <c r="F37" s="101">
        <f t="shared" si="0"/>
        <v>0</v>
      </c>
      <c r="G37" s="2"/>
    </row>
    <row r="38" spans="1:7" s="27" customFormat="1" ht="15" customHeight="1">
      <c r="A38" s="32"/>
      <c r="B38" s="97"/>
      <c r="C38" s="102"/>
      <c r="D38" s="103"/>
      <c r="E38" s="100"/>
      <c r="F38" s="101"/>
      <c r="G38" s="2"/>
    </row>
    <row r="39" spans="1:7" s="27" customFormat="1" ht="15" customHeight="1">
      <c r="A39" s="32"/>
      <c r="B39" s="109" t="s">
        <v>162</v>
      </c>
      <c r="C39" s="102"/>
      <c r="D39" s="103"/>
      <c r="E39" s="100"/>
      <c r="F39" s="101">
        <f>SUM(F10:F38)</f>
        <v>1804000</v>
      </c>
      <c r="G39" s="2"/>
    </row>
    <row r="40" spans="1:7" s="27" customFormat="1" ht="15" customHeight="1">
      <c r="A40" s="32"/>
      <c r="B40" s="97"/>
      <c r="C40" s="102"/>
      <c r="D40" s="103"/>
      <c r="E40" s="100"/>
      <c r="F40" s="101"/>
      <c r="G40" s="2"/>
    </row>
    <row r="41" spans="1:7" s="27" customFormat="1" ht="15" customHeight="1">
      <c r="A41" s="32"/>
      <c r="B41" s="108" t="s">
        <v>161</v>
      </c>
      <c r="C41" s="102"/>
      <c r="D41" s="103"/>
      <c r="E41" s="100"/>
      <c r="F41" s="101"/>
      <c r="G41" s="2"/>
    </row>
    <row r="42" spans="1:7" s="27" customFormat="1" ht="15" customHeight="1">
      <c r="A42" s="32" t="s">
        <v>71</v>
      </c>
      <c r="B42" s="97" t="s">
        <v>72</v>
      </c>
      <c r="C42" s="98"/>
      <c r="D42" s="99"/>
      <c r="E42" s="100"/>
      <c r="F42" s="101"/>
      <c r="G42" s="2"/>
    </row>
    <row r="43" spans="1:7" s="27" customFormat="1" ht="15" customHeight="1">
      <c r="A43" s="74" t="s">
        <v>73</v>
      </c>
      <c r="B43" s="80" t="s">
        <v>120</v>
      </c>
      <c r="C43" s="102" t="s">
        <v>7</v>
      </c>
      <c r="D43" s="103">
        <f>1135+900</f>
        <v>2035</v>
      </c>
      <c r="E43" s="100">
        <v>300</v>
      </c>
      <c r="F43" s="101">
        <f>D43*E43</f>
        <v>610500</v>
      </c>
      <c r="G43" s="2"/>
    </row>
    <row r="44" spans="1:7" s="27" customFormat="1" ht="15" customHeight="1">
      <c r="A44" s="74" t="s">
        <v>74</v>
      </c>
      <c r="B44" s="80" t="s">
        <v>144</v>
      </c>
      <c r="C44" s="102" t="s">
        <v>7</v>
      </c>
      <c r="D44" s="103">
        <f>1135</f>
        <v>1135</v>
      </c>
      <c r="E44" s="100">
        <v>1500</v>
      </c>
      <c r="F44" s="101">
        <f t="shared" ref="F44:F68" si="1">D44*E44</f>
        <v>1702500</v>
      </c>
      <c r="G44" s="2"/>
    </row>
    <row r="45" spans="1:7" s="27" customFormat="1" ht="30" customHeight="1">
      <c r="A45" s="74" t="s">
        <v>121</v>
      </c>
      <c r="B45" s="80" t="s">
        <v>130</v>
      </c>
      <c r="C45" s="102" t="s">
        <v>15</v>
      </c>
      <c r="D45" s="103">
        <v>1</v>
      </c>
      <c r="E45" s="100">
        <v>500000</v>
      </c>
      <c r="F45" s="101">
        <f t="shared" si="1"/>
        <v>500000</v>
      </c>
      <c r="G45" s="2"/>
    </row>
    <row r="46" spans="1:7" s="27" customFormat="1" ht="15" customHeight="1">
      <c r="A46" s="74" t="s">
        <v>123</v>
      </c>
      <c r="B46" s="80" t="s">
        <v>122</v>
      </c>
      <c r="C46" s="102" t="s">
        <v>15</v>
      </c>
      <c r="D46" s="103">
        <v>1</v>
      </c>
      <c r="E46" s="100">
        <v>300000</v>
      </c>
      <c r="F46" s="101">
        <f t="shared" si="1"/>
        <v>300000</v>
      </c>
      <c r="G46" s="2"/>
    </row>
    <row r="47" spans="1:7" s="27" customFormat="1" ht="15" customHeight="1">
      <c r="A47" s="74" t="s">
        <v>125</v>
      </c>
      <c r="B47" s="80" t="s">
        <v>124</v>
      </c>
      <c r="C47" s="102" t="s">
        <v>15</v>
      </c>
      <c r="D47" s="103">
        <v>1</v>
      </c>
      <c r="E47" s="100">
        <v>600000</v>
      </c>
      <c r="F47" s="101">
        <f t="shared" si="1"/>
        <v>600000</v>
      </c>
      <c r="G47" s="2"/>
    </row>
    <row r="48" spans="1:7" s="27" customFormat="1" ht="15" customHeight="1">
      <c r="A48" s="74" t="s">
        <v>127</v>
      </c>
      <c r="B48" s="80" t="s">
        <v>126</v>
      </c>
      <c r="C48" s="102" t="s">
        <v>15</v>
      </c>
      <c r="D48" s="103">
        <v>1</v>
      </c>
      <c r="E48" s="100">
        <v>350000</v>
      </c>
      <c r="F48" s="101">
        <f t="shared" si="1"/>
        <v>350000</v>
      </c>
      <c r="G48" s="2"/>
    </row>
    <row r="49" spans="1:7" s="27" customFormat="1" ht="15" customHeight="1">
      <c r="A49" s="74" t="s">
        <v>129</v>
      </c>
      <c r="B49" s="80" t="s">
        <v>128</v>
      </c>
      <c r="C49" s="102" t="s">
        <v>7</v>
      </c>
      <c r="D49" s="103">
        <v>2035</v>
      </c>
      <c r="E49" s="100">
        <v>450</v>
      </c>
      <c r="F49" s="101">
        <f t="shared" si="1"/>
        <v>915750</v>
      </c>
      <c r="G49" s="2"/>
    </row>
    <row r="50" spans="1:7" s="27" customFormat="1" ht="15" customHeight="1">
      <c r="A50" s="74" t="s">
        <v>148</v>
      </c>
      <c r="B50" s="80" t="s">
        <v>149</v>
      </c>
      <c r="C50" s="102" t="s">
        <v>8</v>
      </c>
      <c r="D50" s="103">
        <v>16</v>
      </c>
      <c r="E50" s="100">
        <v>30000</v>
      </c>
      <c r="F50" s="101">
        <f t="shared" si="1"/>
        <v>480000</v>
      </c>
      <c r="G50" s="2"/>
    </row>
    <row r="51" spans="1:7" s="27" customFormat="1" ht="15" customHeight="1">
      <c r="A51" s="32" t="s">
        <v>75</v>
      </c>
      <c r="B51" s="97" t="s">
        <v>76</v>
      </c>
      <c r="C51" s="102"/>
      <c r="D51" s="103"/>
      <c r="E51" s="100"/>
      <c r="F51" s="101">
        <f t="shared" si="1"/>
        <v>0</v>
      </c>
      <c r="G51" s="2"/>
    </row>
    <row r="52" spans="1:7" s="27" customFormat="1" ht="15" customHeight="1">
      <c r="A52" s="74" t="s">
        <v>77</v>
      </c>
      <c r="B52" s="80" t="s">
        <v>131</v>
      </c>
      <c r="C52" s="102" t="s">
        <v>7</v>
      </c>
      <c r="D52" s="103">
        <v>1135</v>
      </c>
      <c r="E52" s="100">
        <v>2300</v>
      </c>
      <c r="F52" s="101">
        <f t="shared" si="1"/>
        <v>2610500</v>
      </c>
      <c r="G52" s="2"/>
    </row>
    <row r="53" spans="1:7" s="27" customFormat="1" ht="15" customHeight="1">
      <c r="A53" s="74" t="s">
        <v>78</v>
      </c>
      <c r="B53" s="80" t="s">
        <v>132</v>
      </c>
      <c r="C53" s="102" t="s">
        <v>7</v>
      </c>
      <c r="D53" s="103">
        <f>73+30+62+45+45+53</f>
        <v>308</v>
      </c>
      <c r="E53" s="100">
        <v>1800</v>
      </c>
      <c r="F53" s="101">
        <f t="shared" si="1"/>
        <v>554400</v>
      </c>
      <c r="G53" s="2"/>
    </row>
    <row r="54" spans="1:7" s="27" customFormat="1" ht="15" customHeight="1">
      <c r="A54" s="74" t="s">
        <v>133</v>
      </c>
      <c r="B54" s="80" t="s">
        <v>134</v>
      </c>
      <c r="C54" s="102" t="s">
        <v>7</v>
      </c>
      <c r="D54" s="103">
        <v>17.72</v>
      </c>
      <c r="E54" s="100">
        <v>1800</v>
      </c>
      <c r="F54" s="101">
        <f t="shared" si="1"/>
        <v>31895.999999999996</v>
      </c>
      <c r="G54" s="2"/>
    </row>
    <row r="55" spans="1:7" s="27" customFormat="1" ht="30" customHeight="1">
      <c r="A55" s="74" t="s">
        <v>135</v>
      </c>
      <c r="B55" s="80" t="s">
        <v>136</v>
      </c>
      <c r="C55" s="102" t="s">
        <v>7</v>
      </c>
      <c r="D55" s="103">
        <v>258</v>
      </c>
      <c r="E55" s="100">
        <v>1800</v>
      </c>
      <c r="F55" s="101">
        <f t="shared" si="1"/>
        <v>464400</v>
      </c>
      <c r="G55" s="2"/>
    </row>
    <row r="56" spans="1:7" s="27" customFormat="1" ht="30" customHeight="1">
      <c r="A56" s="74" t="s">
        <v>137</v>
      </c>
      <c r="B56" s="80" t="s">
        <v>145</v>
      </c>
      <c r="C56" s="102" t="s">
        <v>7</v>
      </c>
      <c r="D56" s="103">
        <v>339</v>
      </c>
      <c r="E56" s="100">
        <v>1800</v>
      </c>
      <c r="F56" s="101">
        <f t="shared" si="1"/>
        <v>610200</v>
      </c>
      <c r="G56" s="2"/>
    </row>
    <row r="57" spans="1:7" s="27" customFormat="1" ht="15" customHeight="1">
      <c r="A57" s="32" t="s">
        <v>79</v>
      </c>
      <c r="B57" s="97" t="s">
        <v>150</v>
      </c>
      <c r="C57" s="102"/>
      <c r="D57" s="103"/>
      <c r="E57" s="100"/>
      <c r="F57" s="101">
        <f t="shared" si="1"/>
        <v>0</v>
      </c>
      <c r="G57" s="2"/>
    </row>
    <row r="58" spans="1:7" s="27" customFormat="1" ht="15" customHeight="1">
      <c r="A58" s="74" t="s">
        <v>80</v>
      </c>
      <c r="B58" s="80" t="s">
        <v>156</v>
      </c>
      <c r="C58" s="102" t="s">
        <v>7</v>
      </c>
      <c r="D58" s="104"/>
      <c r="E58" s="111">
        <v>1500</v>
      </c>
      <c r="F58" s="101">
        <f t="shared" si="1"/>
        <v>0</v>
      </c>
      <c r="G58" s="2"/>
    </row>
    <row r="59" spans="1:7" s="27" customFormat="1" ht="15" customHeight="1">
      <c r="A59" s="74" t="s">
        <v>151</v>
      </c>
      <c r="B59" s="80" t="s">
        <v>157</v>
      </c>
      <c r="C59" s="102" t="s">
        <v>7</v>
      </c>
      <c r="D59" s="104"/>
      <c r="E59" s="111">
        <v>1600</v>
      </c>
      <c r="F59" s="101">
        <f t="shared" si="1"/>
        <v>0</v>
      </c>
      <c r="G59" s="2"/>
    </row>
    <row r="60" spans="1:7" s="27" customFormat="1" ht="15" customHeight="1">
      <c r="A60" s="74" t="s">
        <v>152</v>
      </c>
      <c r="B60" s="80" t="s">
        <v>158</v>
      </c>
      <c r="C60" s="102" t="s">
        <v>7</v>
      </c>
      <c r="D60" s="104"/>
      <c r="E60" s="111">
        <v>1800</v>
      </c>
      <c r="F60" s="101">
        <f t="shared" si="1"/>
        <v>0</v>
      </c>
      <c r="G60" s="2"/>
    </row>
    <row r="61" spans="1:7" s="27" customFormat="1" ht="15" customHeight="1">
      <c r="A61" s="74" t="s">
        <v>153</v>
      </c>
      <c r="B61" s="80" t="s">
        <v>159</v>
      </c>
      <c r="C61" s="102" t="s">
        <v>7</v>
      </c>
      <c r="D61" s="104"/>
      <c r="E61" s="111">
        <v>2000</v>
      </c>
      <c r="F61" s="101">
        <f t="shared" si="1"/>
        <v>0</v>
      </c>
      <c r="G61" s="2"/>
    </row>
    <row r="62" spans="1:7" s="27" customFormat="1" ht="15" customHeight="1">
      <c r="A62" s="32" t="s">
        <v>81</v>
      </c>
      <c r="B62" s="97" t="s">
        <v>138</v>
      </c>
      <c r="C62" s="102"/>
      <c r="D62" s="104"/>
      <c r="E62" s="106"/>
      <c r="F62" s="101">
        <f t="shared" si="1"/>
        <v>0</v>
      </c>
      <c r="G62" s="2"/>
    </row>
    <row r="63" spans="1:7" s="27" customFormat="1" ht="15" customHeight="1">
      <c r="A63" s="74" t="s">
        <v>83</v>
      </c>
      <c r="B63" s="80" t="s">
        <v>139</v>
      </c>
      <c r="C63" s="102" t="s">
        <v>7</v>
      </c>
      <c r="D63" s="103"/>
      <c r="E63" s="100">
        <v>4200</v>
      </c>
      <c r="F63" s="101">
        <f t="shared" si="1"/>
        <v>0</v>
      </c>
      <c r="G63" s="2"/>
    </row>
    <row r="64" spans="1:7" s="27" customFormat="1" ht="15" customHeight="1">
      <c r="A64" s="74" t="s">
        <v>154</v>
      </c>
      <c r="B64" s="80" t="s">
        <v>155</v>
      </c>
      <c r="C64" s="102" t="s">
        <v>12</v>
      </c>
      <c r="D64" s="103"/>
      <c r="E64" s="100">
        <v>25000</v>
      </c>
      <c r="F64" s="101">
        <f t="shared" si="1"/>
        <v>0</v>
      </c>
      <c r="G64" s="2"/>
    </row>
    <row r="65" spans="1:7" s="27" customFormat="1" ht="15" customHeight="1">
      <c r="A65" s="32" t="s">
        <v>81</v>
      </c>
      <c r="B65" s="97" t="s">
        <v>82</v>
      </c>
      <c r="C65" s="102"/>
      <c r="D65" s="103"/>
      <c r="E65" s="100"/>
      <c r="F65" s="101">
        <f t="shared" si="1"/>
        <v>0</v>
      </c>
      <c r="G65" s="2"/>
    </row>
    <row r="66" spans="1:7" s="27" customFormat="1" ht="15" customHeight="1">
      <c r="A66" s="74" t="s">
        <v>83</v>
      </c>
      <c r="B66" s="80" t="s">
        <v>140</v>
      </c>
      <c r="C66" s="102" t="s">
        <v>7</v>
      </c>
      <c r="D66" s="103">
        <f>16*2.1</f>
        <v>33.6</v>
      </c>
      <c r="E66" s="100">
        <v>2600</v>
      </c>
      <c r="F66" s="101">
        <f t="shared" si="1"/>
        <v>87360</v>
      </c>
      <c r="G66" s="2"/>
    </row>
    <row r="67" spans="1:7" s="27" customFormat="1" ht="15" customHeight="1">
      <c r="A67" s="32" t="s">
        <v>84</v>
      </c>
      <c r="B67" s="97" t="s">
        <v>141</v>
      </c>
      <c r="C67" s="102" t="s">
        <v>12</v>
      </c>
      <c r="D67" s="103">
        <v>12</v>
      </c>
      <c r="E67" s="100">
        <v>1500</v>
      </c>
      <c r="F67" s="101">
        <f t="shared" si="1"/>
        <v>18000</v>
      </c>
      <c r="G67" s="2"/>
    </row>
    <row r="68" spans="1:7" s="27" customFormat="1" ht="15" customHeight="1">
      <c r="A68" s="32" t="s">
        <v>142</v>
      </c>
      <c r="B68" s="97" t="s">
        <v>143</v>
      </c>
      <c r="C68" s="102" t="s">
        <v>7</v>
      </c>
      <c r="D68" s="103">
        <f>64*2+(6*0.95*2.15)+(18*0.95*1.45)+(2*1.6*2.15)+(6*1.6*1.45)+6*2</f>
        <v>197.84999999999997</v>
      </c>
      <c r="E68" s="100">
        <v>3500</v>
      </c>
      <c r="F68" s="101">
        <f t="shared" si="1"/>
        <v>692474.99999999988</v>
      </c>
      <c r="G68" s="2"/>
    </row>
    <row r="69" spans="1:7" s="27" customFormat="1" ht="15" customHeight="1">
      <c r="A69" s="28"/>
      <c r="B69" s="29"/>
      <c r="C69" s="50"/>
      <c r="D69" s="51"/>
      <c r="E69" s="52"/>
      <c r="F69" s="112">
        <f t="shared" si="0"/>
        <v>0</v>
      </c>
      <c r="G69" s="2"/>
    </row>
    <row r="70" spans="1:7" ht="24.95" customHeight="1">
      <c r="A70" s="17"/>
      <c r="B70" s="109" t="s">
        <v>163</v>
      </c>
      <c r="C70" s="83"/>
      <c r="D70" s="83"/>
      <c r="E70" s="84"/>
      <c r="F70" s="110">
        <f>SUM(F41:F69)</f>
        <v>10527981</v>
      </c>
      <c r="G70" s="2"/>
    </row>
    <row r="71" spans="1:7" ht="21" customHeight="1">
      <c r="A71" s="86"/>
      <c r="B71" s="16" t="s">
        <v>164</v>
      </c>
      <c r="C71" s="87"/>
      <c r="D71" s="87"/>
      <c r="E71" s="88"/>
      <c r="F71" s="96">
        <f>F39+F70</f>
        <v>12331981</v>
      </c>
      <c r="G71" s="2"/>
    </row>
    <row r="72" spans="1:7" ht="20.100000000000001" customHeight="1">
      <c r="A72" s="17"/>
      <c r="B72" s="3"/>
      <c r="C72" s="23"/>
      <c r="D72" s="23"/>
      <c r="E72" s="3"/>
      <c r="F72" s="89"/>
      <c r="G72" s="2"/>
    </row>
    <row r="73" spans="1:7" ht="20.100000000000001" customHeight="1">
      <c r="A73" s="17"/>
      <c r="B73" s="3"/>
      <c r="C73" s="23"/>
      <c r="D73" s="23"/>
      <c r="E73" s="3"/>
      <c r="F73" s="89"/>
      <c r="G73" s="2"/>
    </row>
    <row r="74" spans="1:7" ht="20.100000000000001" customHeight="1">
      <c r="A74" s="17"/>
      <c r="B74" s="3"/>
      <c r="C74" s="23"/>
      <c r="D74" s="23"/>
      <c r="E74" s="3"/>
      <c r="F74" s="3"/>
      <c r="G74" s="2"/>
    </row>
    <row r="75" spans="1:7" ht="20.100000000000001" customHeight="1">
      <c r="A75" s="90" t="s">
        <v>5</v>
      </c>
      <c r="B75" s="3"/>
      <c r="C75" s="23"/>
      <c r="D75" s="23"/>
      <c r="E75" s="3"/>
      <c r="F75" s="3"/>
      <c r="G75" s="2" t="s">
        <v>5</v>
      </c>
    </row>
  </sheetData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BTP&amp;CESTIMATION - DCE - Mai 2024</oddFooter>
  </headerFooter>
  <rowBreaks count="1" manualBreakCount="1">
    <brk id="39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8CCB5-E710-49C3-BC41-13188EABD5EC}">
  <dimension ref="A1:G79"/>
  <sheetViews>
    <sheetView showGridLines="0" tabSelected="1" zoomScaleNormal="100" zoomScaleSheetLayoutView="100" workbookViewId="0">
      <selection activeCell="D87" sqref="D87"/>
    </sheetView>
  </sheetViews>
  <sheetFormatPr baseColWidth="10" defaultColWidth="10.625" defaultRowHeight="15.75"/>
  <cols>
    <col min="1" max="1" width="9.5" style="91" customWidth="1"/>
    <col min="2" max="2" width="50.625" style="60" customWidth="1"/>
    <col min="3" max="3" width="5.25" style="92" customWidth="1"/>
    <col min="4" max="4" width="9.625" style="92" customWidth="1"/>
    <col min="5" max="5" width="11.625" style="60" customWidth="1"/>
    <col min="6" max="6" width="14.125" style="60" customWidth="1"/>
    <col min="7" max="7" width="18" style="60" customWidth="1"/>
    <col min="8" max="16384" width="10.625" style="60"/>
  </cols>
  <sheetData>
    <row r="1" spans="1:7" ht="20.100000000000001" customHeight="1">
      <c r="A1" s="17"/>
      <c r="B1" s="2"/>
      <c r="C1" s="23"/>
      <c r="D1" s="23"/>
      <c r="E1" s="3"/>
      <c r="F1" s="4"/>
      <c r="G1" s="2"/>
    </row>
    <row r="2" spans="1:7" ht="27.95" customHeight="1">
      <c r="A2" s="18"/>
      <c r="B2" s="6" t="s">
        <v>167</v>
      </c>
      <c r="C2" s="23"/>
      <c r="D2" s="23"/>
      <c r="E2" s="1"/>
      <c r="F2" s="1"/>
      <c r="G2" s="2"/>
    </row>
    <row r="3" spans="1:7" ht="23.1" customHeight="1">
      <c r="A3" s="17"/>
      <c r="B3" s="7" t="s">
        <v>94</v>
      </c>
      <c r="C3" s="23"/>
      <c r="D3" s="23"/>
      <c r="E3" s="3"/>
      <c r="F3" s="3"/>
      <c r="G3" s="2"/>
    </row>
    <row r="4" spans="1:7" ht="8.1" customHeight="1">
      <c r="A4" s="18"/>
      <c r="B4" s="8"/>
      <c r="C4" s="23"/>
      <c r="D4" s="23"/>
      <c r="E4" s="3"/>
      <c r="F4" s="3"/>
      <c r="G4" s="2"/>
    </row>
    <row r="5" spans="1:7" ht="26.1" customHeight="1">
      <c r="A5" s="18"/>
      <c r="B5" s="9" t="s">
        <v>0</v>
      </c>
      <c r="C5" s="23"/>
      <c r="D5" s="23"/>
      <c r="E5" s="3"/>
      <c r="F5" s="3"/>
      <c r="G5" s="2"/>
    </row>
    <row r="6" spans="1:7" ht="21.95" customHeight="1">
      <c r="A6" s="17"/>
      <c r="B6" s="11" t="s">
        <v>166</v>
      </c>
      <c r="C6" s="23"/>
      <c r="D6" s="23"/>
      <c r="E6" s="10"/>
      <c r="F6" s="10"/>
      <c r="G6" s="2"/>
    </row>
    <row r="7" spans="1:7" ht="3.95" customHeight="1">
      <c r="A7" s="17"/>
      <c r="B7" s="3"/>
      <c r="C7" s="23"/>
      <c r="D7" s="23"/>
      <c r="E7" s="3"/>
      <c r="F7" s="3"/>
      <c r="G7" s="2"/>
    </row>
    <row r="8" spans="1:7" ht="20.100000000000001" customHeight="1">
      <c r="A8" s="17"/>
      <c r="B8" s="3"/>
      <c r="C8" s="23"/>
      <c r="D8" s="23"/>
      <c r="E8" s="3"/>
      <c r="F8" s="3"/>
      <c r="G8" s="2"/>
    </row>
    <row r="9" spans="1:7" ht="20.100000000000001" customHeight="1">
      <c r="A9" s="30" t="s">
        <v>1</v>
      </c>
      <c r="B9" s="31" t="s">
        <v>2</v>
      </c>
      <c r="C9" s="14" t="s">
        <v>8</v>
      </c>
      <c r="D9" s="14" t="s">
        <v>9</v>
      </c>
      <c r="E9" s="14" t="s">
        <v>10</v>
      </c>
      <c r="F9" s="15" t="s">
        <v>11</v>
      </c>
      <c r="G9" s="2"/>
    </row>
    <row r="10" spans="1:7" ht="15.75" customHeight="1">
      <c r="A10" s="32"/>
      <c r="B10" s="107" t="s">
        <v>160</v>
      </c>
      <c r="C10" s="61"/>
      <c r="D10" s="61"/>
      <c r="E10" s="62"/>
      <c r="F10" s="63"/>
      <c r="G10" s="2"/>
    </row>
    <row r="11" spans="1:7" s="27" customFormat="1" ht="15" customHeight="1">
      <c r="A11" s="32" t="s">
        <v>71</v>
      </c>
      <c r="B11" s="97" t="s">
        <v>72</v>
      </c>
      <c r="C11" s="98"/>
      <c r="D11" s="99"/>
      <c r="E11" s="100"/>
      <c r="F11" s="101"/>
      <c r="G11" s="2"/>
    </row>
    <row r="12" spans="1:7" s="27" customFormat="1" ht="15" customHeight="1">
      <c r="A12" s="74" t="s">
        <v>73</v>
      </c>
      <c r="B12" s="80" t="s">
        <v>120</v>
      </c>
      <c r="C12" s="102" t="s">
        <v>7</v>
      </c>
      <c r="D12" s="103"/>
      <c r="E12" s="100"/>
      <c r="F12" s="101">
        <f>D12*E12</f>
        <v>0</v>
      </c>
      <c r="G12" s="2"/>
    </row>
    <row r="13" spans="1:7" s="27" customFormat="1" ht="15" customHeight="1">
      <c r="A13" s="74" t="s">
        <v>74</v>
      </c>
      <c r="B13" s="80" t="s">
        <v>144</v>
      </c>
      <c r="C13" s="102" t="s">
        <v>7</v>
      </c>
      <c r="D13" s="103"/>
      <c r="E13" s="100"/>
      <c r="F13" s="101">
        <f t="shared" ref="F13:F71" si="0">D13*E13</f>
        <v>0</v>
      </c>
      <c r="G13" s="2"/>
    </row>
    <row r="14" spans="1:7" s="27" customFormat="1" ht="30" customHeight="1">
      <c r="A14" s="74" t="s">
        <v>121</v>
      </c>
      <c r="B14" s="80" t="s">
        <v>130</v>
      </c>
      <c r="C14" s="102" t="s">
        <v>15</v>
      </c>
      <c r="D14" s="103"/>
      <c r="E14" s="100"/>
      <c r="F14" s="101">
        <f t="shared" si="0"/>
        <v>0</v>
      </c>
      <c r="G14" s="2"/>
    </row>
    <row r="15" spans="1:7" s="27" customFormat="1" ht="15" customHeight="1">
      <c r="A15" s="74" t="s">
        <v>123</v>
      </c>
      <c r="B15" s="80" t="s">
        <v>122</v>
      </c>
      <c r="C15" s="102" t="s">
        <v>15</v>
      </c>
      <c r="D15" s="103"/>
      <c r="E15" s="100"/>
      <c r="F15" s="101">
        <f t="shared" si="0"/>
        <v>0</v>
      </c>
      <c r="G15" s="2"/>
    </row>
    <row r="16" spans="1:7" s="27" customFormat="1" ht="15" customHeight="1">
      <c r="A16" s="74" t="s">
        <v>125</v>
      </c>
      <c r="B16" s="80" t="s">
        <v>124</v>
      </c>
      <c r="C16" s="102" t="s">
        <v>15</v>
      </c>
      <c r="D16" s="103"/>
      <c r="E16" s="100"/>
      <c r="F16" s="101">
        <f t="shared" si="0"/>
        <v>0</v>
      </c>
      <c r="G16" s="2"/>
    </row>
    <row r="17" spans="1:7" s="27" customFormat="1" ht="15" customHeight="1">
      <c r="A17" s="74" t="s">
        <v>127</v>
      </c>
      <c r="B17" s="80" t="s">
        <v>126</v>
      </c>
      <c r="C17" s="102" t="s">
        <v>15</v>
      </c>
      <c r="D17" s="103"/>
      <c r="E17" s="100"/>
      <c r="F17" s="101">
        <f t="shared" si="0"/>
        <v>0</v>
      </c>
      <c r="G17" s="2"/>
    </row>
    <row r="18" spans="1:7" s="27" customFormat="1" ht="15" customHeight="1">
      <c r="A18" s="74" t="s">
        <v>129</v>
      </c>
      <c r="B18" s="80" t="s">
        <v>128</v>
      </c>
      <c r="C18" s="102" t="s">
        <v>7</v>
      </c>
      <c r="D18" s="103"/>
      <c r="E18" s="100"/>
      <c r="F18" s="101">
        <f t="shared" si="0"/>
        <v>0</v>
      </c>
      <c r="G18" s="2"/>
    </row>
    <row r="19" spans="1:7" s="27" customFormat="1" ht="15" customHeight="1">
      <c r="A19" s="74" t="s">
        <v>148</v>
      </c>
      <c r="B19" s="80" t="s">
        <v>149</v>
      </c>
      <c r="C19" s="102" t="s">
        <v>8</v>
      </c>
      <c r="D19" s="103">
        <v>14</v>
      </c>
      <c r="E19" s="100"/>
      <c r="F19" s="101">
        <f t="shared" si="0"/>
        <v>0</v>
      </c>
      <c r="G19" s="2"/>
    </row>
    <row r="20" spans="1:7" s="27" customFormat="1" ht="15" customHeight="1">
      <c r="A20" s="32" t="s">
        <v>75</v>
      </c>
      <c r="B20" s="97" t="s">
        <v>76</v>
      </c>
      <c r="C20" s="102"/>
      <c r="D20" s="103"/>
      <c r="E20" s="100"/>
      <c r="F20" s="101">
        <f t="shared" si="0"/>
        <v>0</v>
      </c>
      <c r="G20" s="2"/>
    </row>
    <row r="21" spans="1:7" s="27" customFormat="1" ht="15" customHeight="1">
      <c r="A21" s="74" t="s">
        <v>77</v>
      </c>
      <c r="B21" s="80" t="s">
        <v>131</v>
      </c>
      <c r="C21" s="102" t="s">
        <v>7</v>
      </c>
      <c r="D21" s="103"/>
      <c r="E21" s="100"/>
      <c r="F21" s="101">
        <f t="shared" si="0"/>
        <v>0</v>
      </c>
      <c r="G21" s="2"/>
    </row>
    <row r="22" spans="1:7" s="27" customFormat="1" ht="15" customHeight="1">
      <c r="A22" s="74" t="s">
        <v>78</v>
      </c>
      <c r="B22" s="80" t="s">
        <v>132</v>
      </c>
      <c r="C22" s="102" t="s">
        <v>7</v>
      </c>
      <c r="D22" s="103"/>
      <c r="E22" s="100"/>
      <c r="F22" s="101">
        <f t="shared" si="0"/>
        <v>0</v>
      </c>
      <c r="G22" s="2"/>
    </row>
    <row r="23" spans="1:7" s="27" customFormat="1" ht="15" customHeight="1">
      <c r="A23" s="74" t="s">
        <v>133</v>
      </c>
      <c r="B23" s="80" t="s">
        <v>134</v>
      </c>
      <c r="C23" s="102" t="s">
        <v>7</v>
      </c>
      <c r="D23" s="103"/>
      <c r="E23" s="100"/>
      <c r="F23" s="101">
        <f t="shared" si="0"/>
        <v>0</v>
      </c>
      <c r="G23" s="2"/>
    </row>
    <row r="24" spans="1:7" s="27" customFormat="1" ht="30" customHeight="1">
      <c r="A24" s="74" t="s">
        <v>135</v>
      </c>
      <c r="B24" s="80" t="s">
        <v>136</v>
      </c>
      <c r="C24" s="102" t="s">
        <v>7</v>
      </c>
      <c r="D24" s="103"/>
      <c r="E24" s="100"/>
      <c r="F24" s="101">
        <f t="shared" si="0"/>
        <v>0</v>
      </c>
      <c r="G24" s="2"/>
    </row>
    <row r="25" spans="1:7" s="27" customFormat="1" ht="30" customHeight="1">
      <c r="A25" s="74" t="s">
        <v>137</v>
      </c>
      <c r="B25" s="80" t="s">
        <v>145</v>
      </c>
      <c r="C25" s="102" t="s">
        <v>7</v>
      </c>
      <c r="D25" s="103"/>
      <c r="E25" s="100"/>
      <c r="F25" s="101">
        <f t="shared" si="0"/>
        <v>0</v>
      </c>
      <c r="G25" s="2"/>
    </row>
    <row r="26" spans="1:7" s="27" customFormat="1" ht="15" customHeight="1">
      <c r="A26" s="32" t="s">
        <v>79</v>
      </c>
      <c r="B26" s="97" t="s">
        <v>150</v>
      </c>
      <c r="C26" s="102"/>
      <c r="D26" s="103"/>
      <c r="E26" s="100"/>
      <c r="F26" s="101">
        <f t="shared" si="0"/>
        <v>0</v>
      </c>
      <c r="G26" s="2"/>
    </row>
    <row r="27" spans="1:7" s="27" customFormat="1" ht="15" customHeight="1">
      <c r="A27" s="74" t="s">
        <v>80</v>
      </c>
      <c r="B27" s="80" t="s">
        <v>156</v>
      </c>
      <c r="C27" s="102" t="s">
        <v>7</v>
      </c>
      <c r="D27" s="104">
        <f>((7.6*2.5)*2+(10*2.5-2.1)*4+(10.5*2.5-2.1)*4+(6.8*2.5)*4)</f>
        <v>294.2</v>
      </c>
      <c r="E27" s="105"/>
      <c r="F27" s="101">
        <f t="shared" si="0"/>
        <v>0</v>
      </c>
      <c r="G27" s="2"/>
    </row>
    <row r="28" spans="1:7" s="27" customFormat="1" ht="15" customHeight="1">
      <c r="A28" s="74" t="s">
        <v>151</v>
      </c>
      <c r="B28" s="80" t="s">
        <v>157</v>
      </c>
      <c r="C28" s="102" t="s">
        <v>7</v>
      </c>
      <c r="D28" s="104">
        <f>(5.4*2.5*8)</f>
        <v>108</v>
      </c>
      <c r="E28" s="105"/>
      <c r="F28" s="101">
        <f t="shared" si="0"/>
        <v>0</v>
      </c>
      <c r="G28" s="2"/>
    </row>
    <row r="29" spans="1:7" s="27" customFormat="1" ht="15" customHeight="1">
      <c r="A29" s="74" t="s">
        <v>152</v>
      </c>
      <c r="B29" s="80" t="s">
        <v>158</v>
      </c>
      <c r="C29" s="102" t="s">
        <v>7</v>
      </c>
      <c r="D29" s="104">
        <f>((6.2*2)+(26*4)+(26.2*4)+(5.7*4))</f>
        <v>244</v>
      </c>
      <c r="E29" s="105"/>
      <c r="F29" s="101">
        <f t="shared" si="0"/>
        <v>0</v>
      </c>
      <c r="G29" s="2"/>
    </row>
    <row r="30" spans="1:7" s="27" customFormat="1" ht="15" customHeight="1">
      <c r="A30" s="74" t="s">
        <v>153</v>
      </c>
      <c r="B30" s="80" t="s">
        <v>159</v>
      </c>
      <c r="C30" s="102" t="s">
        <v>7</v>
      </c>
      <c r="D30" s="104">
        <f>(4.6*8)</f>
        <v>36.799999999999997</v>
      </c>
      <c r="E30" s="105"/>
      <c r="F30" s="101">
        <f t="shared" si="0"/>
        <v>0</v>
      </c>
      <c r="G30" s="2"/>
    </row>
    <row r="31" spans="1:7" s="27" customFormat="1" ht="15" customHeight="1">
      <c r="A31" s="32" t="s">
        <v>81</v>
      </c>
      <c r="B31" s="97" t="s">
        <v>138</v>
      </c>
      <c r="C31" s="102"/>
      <c r="D31" s="104"/>
      <c r="E31" s="106"/>
      <c r="F31" s="101">
        <f t="shared" si="0"/>
        <v>0</v>
      </c>
      <c r="G31" s="2"/>
    </row>
    <row r="32" spans="1:7" s="27" customFormat="1" ht="15" customHeight="1">
      <c r="A32" s="74" t="s">
        <v>83</v>
      </c>
      <c r="B32" s="80" t="s">
        <v>139</v>
      </c>
      <c r="C32" s="102" t="s">
        <v>7</v>
      </c>
      <c r="D32" s="103"/>
      <c r="E32" s="100"/>
      <c r="F32" s="101">
        <f t="shared" si="0"/>
        <v>0</v>
      </c>
      <c r="G32" s="2"/>
    </row>
    <row r="33" spans="1:7" s="27" customFormat="1" ht="15" customHeight="1">
      <c r="A33" s="74" t="s">
        <v>154</v>
      </c>
      <c r="B33" s="80" t="s">
        <v>155</v>
      </c>
      <c r="C33" s="102" t="s">
        <v>12</v>
      </c>
      <c r="D33" s="103">
        <f>14*2</f>
        <v>28</v>
      </c>
      <c r="E33" s="100"/>
      <c r="F33" s="101">
        <f t="shared" si="0"/>
        <v>0</v>
      </c>
      <c r="G33" s="2"/>
    </row>
    <row r="34" spans="1:7" s="27" customFormat="1" ht="15" customHeight="1">
      <c r="A34" s="32" t="s">
        <v>81</v>
      </c>
      <c r="B34" s="97" t="s">
        <v>82</v>
      </c>
      <c r="C34" s="102"/>
      <c r="D34" s="103"/>
      <c r="E34" s="100"/>
      <c r="F34" s="101">
        <f t="shared" si="0"/>
        <v>0</v>
      </c>
      <c r="G34" s="2"/>
    </row>
    <row r="35" spans="1:7" s="27" customFormat="1" ht="15" customHeight="1">
      <c r="A35" s="74" t="s">
        <v>83</v>
      </c>
      <c r="B35" s="80" t="s">
        <v>140</v>
      </c>
      <c r="C35" s="102" t="s">
        <v>7</v>
      </c>
      <c r="D35" s="103"/>
      <c r="E35" s="100"/>
      <c r="F35" s="101">
        <f t="shared" si="0"/>
        <v>0</v>
      </c>
      <c r="G35" s="2"/>
    </row>
    <row r="36" spans="1:7" s="27" customFormat="1" ht="15" customHeight="1">
      <c r="A36" s="32" t="s">
        <v>84</v>
      </c>
      <c r="B36" s="97" t="s">
        <v>141</v>
      </c>
      <c r="C36" s="102" t="s">
        <v>12</v>
      </c>
      <c r="D36" s="103"/>
      <c r="E36" s="100"/>
      <c r="F36" s="101">
        <f t="shared" si="0"/>
        <v>0</v>
      </c>
      <c r="G36" s="2"/>
    </row>
    <row r="37" spans="1:7" s="27" customFormat="1" ht="15" customHeight="1">
      <c r="A37" s="32" t="s">
        <v>142</v>
      </c>
      <c r="B37" s="97" t="s">
        <v>143</v>
      </c>
      <c r="C37" s="102" t="s">
        <v>7</v>
      </c>
      <c r="D37" s="103"/>
      <c r="E37" s="100"/>
      <c r="F37" s="101">
        <f t="shared" si="0"/>
        <v>0</v>
      </c>
      <c r="G37" s="2"/>
    </row>
    <row r="38" spans="1:7" s="27" customFormat="1" ht="15" customHeight="1">
      <c r="A38" s="32"/>
      <c r="B38" s="97"/>
      <c r="C38" s="102"/>
      <c r="D38" s="103"/>
      <c r="E38" s="100"/>
      <c r="F38" s="101"/>
      <c r="G38" s="2"/>
    </row>
    <row r="39" spans="1:7" s="27" customFormat="1" ht="15" customHeight="1">
      <c r="A39" s="32"/>
      <c r="B39" s="109" t="s">
        <v>162</v>
      </c>
      <c r="C39" s="102"/>
      <c r="D39" s="103"/>
      <c r="E39" s="100"/>
      <c r="F39" s="101">
        <f>SUM(F10:F38)</f>
        <v>0</v>
      </c>
      <c r="G39" s="2"/>
    </row>
    <row r="40" spans="1:7" s="27" customFormat="1" ht="15" customHeight="1">
      <c r="A40" s="32"/>
      <c r="B40" s="109" t="s">
        <v>168</v>
      </c>
      <c r="C40" s="102"/>
      <c r="D40" s="103"/>
      <c r="E40" s="100"/>
      <c r="F40" s="101">
        <f>F39*6%</f>
        <v>0</v>
      </c>
      <c r="G40" s="2"/>
    </row>
    <row r="41" spans="1:7" s="27" customFormat="1" ht="15" customHeight="1">
      <c r="A41" s="32"/>
      <c r="B41" s="109" t="s">
        <v>169</v>
      </c>
      <c r="C41" s="102"/>
      <c r="D41" s="103"/>
      <c r="E41" s="100"/>
      <c r="F41" s="101">
        <f>F39+F40</f>
        <v>0</v>
      </c>
      <c r="G41" s="2"/>
    </row>
    <row r="42" spans="1:7" s="27" customFormat="1" ht="15" customHeight="1">
      <c r="A42" s="32"/>
      <c r="B42" s="97"/>
      <c r="C42" s="102"/>
      <c r="D42" s="103"/>
      <c r="E42" s="100"/>
      <c r="F42" s="101"/>
      <c r="G42" s="2"/>
    </row>
    <row r="43" spans="1:7" s="27" customFormat="1" ht="15" customHeight="1">
      <c r="A43" s="32"/>
      <c r="B43" s="108" t="s">
        <v>161</v>
      </c>
      <c r="C43" s="102"/>
      <c r="D43" s="103"/>
      <c r="E43" s="100"/>
      <c r="F43" s="101"/>
      <c r="G43" s="2"/>
    </row>
    <row r="44" spans="1:7" s="27" customFormat="1" ht="15" customHeight="1">
      <c r="A44" s="32" t="s">
        <v>71</v>
      </c>
      <c r="B44" s="97" t="s">
        <v>72</v>
      </c>
      <c r="C44" s="98"/>
      <c r="D44" s="99"/>
      <c r="E44" s="100"/>
      <c r="F44" s="101"/>
      <c r="G44" s="2"/>
    </row>
    <row r="45" spans="1:7" s="27" customFormat="1" ht="15" customHeight="1">
      <c r="A45" s="74" t="s">
        <v>73</v>
      </c>
      <c r="B45" s="80" t="s">
        <v>120</v>
      </c>
      <c r="C45" s="102" t="s">
        <v>7</v>
      </c>
      <c r="D45" s="103">
        <f>1068+1096</f>
        <v>2164</v>
      </c>
      <c r="E45" s="100"/>
      <c r="F45" s="101">
        <f>D45*E45</f>
        <v>0</v>
      </c>
      <c r="G45" s="2"/>
    </row>
    <row r="46" spans="1:7" s="27" customFormat="1" ht="15" customHeight="1">
      <c r="A46" s="74" t="s">
        <v>74</v>
      </c>
      <c r="B46" s="80" t="s">
        <v>144</v>
      </c>
      <c r="C46" s="102" t="s">
        <v>7</v>
      </c>
      <c r="D46" s="103">
        <v>1068</v>
      </c>
      <c r="E46" s="100"/>
      <c r="F46" s="101">
        <f t="shared" ref="F46:F70" si="1">D46*E46</f>
        <v>0</v>
      </c>
      <c r="G46" s="2"/>
    </row>
    <row r="47" spans="1:7" s="27" customFormat="1" ht="30" customHeight="1">
      <c r="A47" s="74" t="s">
        <v>121</v>
      </c>
      <c r="B47" s="80" t="s">
        <v>130</v>
      </c>
      <c r="C47" s="102" t="s">
        <v>15</v>
      </c>
      <c r="D47" s="103">
        <v>1</v>
      </c>
      <c r="E47" s="100"/>
      <c r="F47" s="101">
        <f t="shared" si="1"/>
        <v>0</v>
      </c>
      <c r="G47" s="2"/>
    </row>
    <row r="48" spans="1:7" s="27" customFormat="1" ht="15" customHeight="1">
      <c r="A48" s="74" t="s">
        <v>123</v>
      </c>
      <c r="B48" s="80" t="s">
        <v>122</v>
      </c>
      <c r="C48" s="102" t="s">
        <v>15</v>
      </c>
      <c r="D48" s="103">
        <v>1</v>
      </c>
      <c r="E48" s="100"/>
      <c r="F48" s="101">
        <f t="shared" si="1"/>
        <v>0</v>
      </c>
      <c r="G48" s="2"/>
    </row>
    <row r="49" spans="1:7" s="27" customFormat="1" ht="15" customHeight="1">
      <c r="A49" s="74" t="s">
        <v>125</v>
      </c>
      <c r="B49" s="80" t="s">
        <v>124</v>
      </c>
      <c r="C49" s="102" t="s">
        <v>15</v>
      </c>
      <c r="D49" s="103">
        <v>1</v>
      </c>
      <c r="E49" s="100"/>
      <c r="F49" s="101">
        <f t="shared" si="1"/>
        <v>0</v>
      </c>
      <c r="G49" s="2"/>
    </row>
    <row r="50" spans="1:7" s="27" customFormat="1" ht="15" customHeight="1">
      <c r="A50" s="74" t="s">
        <v>127</v>
      </c>
      <c r="B50" s="80" t="s">
        <v>126</v>
      </c>
      <c r="C50" s="102" t="s">
        <v>15</v>
      </c>
      <c r="D50" s="103">
        <v>1</v>
      </c>
      <c r="E50" s="100"/>
      <c r="F50" s="101">
        <f t="shared" si="1"/>
        <v>0</v>
      </c>
      <c r="G50" s="2"/>
    </row>
    <row r="51" spans="1:7" s="27" customFormat="1" ht="15" customHeight="1">
      <c r="A51" s="74" t="s">
        <v>129</v>
      </c>
      <c r="B51" s="80" t="s">
        <v>128</v>
      </c>
      <c r="C51" s="102" t="s">
        <v>7</v>
      </c>
      <c r="D51" s="103">
        <v>2164</v>
      </c>
      <c r="E51" s="100"/>
      <c r="F51" s="101">
        <f t="shared" si="1"/>
        <v>0</v>
      </c>
      <c r="G51" s="2"/>
    </row>
    <row r="52" spans="1:7" s="27" customFormat="1" ht="15" customHeight="1">
      <c r="A52" s="74" t="s">
        <v>148</v>
      </c>
      <c r="B52" s="80" t="s">
        <v>149</v>
      </c>
      <c r="C52" s="102" t="s">
        <v>8</v>
      </c>
      <c r="D52" s="103">
        <v>14</v>
      </c>
      <c r="E52" s="100"/>
      <c r="F52" s="101">
        <f t="shared" si="1"/>
        <v>0</v>
      </c>
      <c r="G52" s="2"/>
    </row>
    <row r="53" spans="1:7" s="27" customFormat="1" ht="15" customHeight="1">
      <c r="A53" s="32" t="s">
        <v>75</v>
      </c>
      <c r="B53" s="97" t="s">
        <v>76</v>
      </c>
      <c r="C53" s="102"/>
      <c r="D53" s="103"/>
      <c r="E53" s="100"/>
      <c r="F53" s="101">
        <f t="shared" si="1"/>
        <v>0</v>
      </c>
      <c r="G53" s="2"/>
    </row>
    <row r="54" spans="1:7" s="27" customFormat="1" ht="15" customHeight="1">
      <c r="A54" s="74" t="s">
        <v>77</v>
      </c>
      <c r="B54" s="80" t="s">
        <v>131</v>
      </c>
      <c r="C54" s="102" t="s">
        <v>7</v>
      </c>
      <c r="D54" s="103">
        <v>1068</v>
      </c>
      <c r="E54" s="100"/>
      <c r="F54" s="101">
        <f t="shared" si="1"/>
        <v>0</v>
      </c>
      <c r="G54" s="2"/>
    </row>
    <row r="55" spans="1:7" s="27" customFormat="1" ht="15" customHeight="1">
      <c r="A55" s="74" t="s">
        <v>78</v>
      </c>
      <c r="B55" s="80" t="s">
        <v>132</v>
      </c>
      <c r="C55" s="102" t="s">
        <v>7</v>
      </c>
      <c r="D55" s="103">
        <f>48+74+75</f>
        <v>197</v>
      </c>
      <c r="E55" s="100"/>
      <c r="F55" s="101">
        <f t="shared" si="1"/>
        <v>0</v>
      </c>
      <c r="G55" s="2"/>
    </row>
    <row r="56" spans="1:7" s="27" customFormat="1" ht="15" customHeight="1">
      <c r="A56" s="74" t="s">
        <v>133</v>
      </c>
      <c r="B56" s="80" t="s">
        <v>134</v>
      </c>
      <c r="C56" s="102" t="s">
        <v>7</v>
      </c>
      <c r="D56" s="103">
        <v>35</v>
      </c>
      <c r="E56" s="100"/>
      <c r="F56" s="101">
        <f t="shared" si="1"/>
        <v>0</v>
      </c>
      <c r="G56" s="2"/>
    </row>
    <row r="57" spans="1:7" s="27" customFormat="1" ht="30" customHeight="1">
      <c r="A57" s="74" t="s">
        <v>135</v>
      </c>
      <c r="B57" s="80" t="s">
        <v>136</v>
      </c>
      <c r="C57" s="102" t="s">
        <v>7</v>
      </c>
      <c r="D57" s="103">
        <f>229+48+179+11+6</f>
        <v>473</v>
      </c>
      <c r="E57" s="100"/>
      <c r="F57" s="101">
        <f t="shared" si="1"/>
        <v>0</v>
      </c>
      <c r="G57" s="2"/>
    </row>
    <row r="58" spans="1:7" s="27" customFormat="1" ht="30" customHeight="1">
      <c r="A58" s="74" t="s">
        <v>137</v>
      </c>
      <c r="B58" s="80" t="s">
        <v>145</v>
      </c>
      <c r="C58" s="102" t="s">
        <v>7</v>
      </c>
      <c r="D58" s="103">
        <v>297</v>
      </c>
      <c r="E58" s="100"/>
      <c r="F58" s="101">
        <f t="shared" si="1"/>
        <v>0</v>
      </c>
      <c r="G58" s="2"/>
    </row>
    <row r="59" spans="1:7" s="27" customFormat="1" ht="15" customHeight="1">
      <c r="A59" s="32" t="s">
        <v>79</v>
      </c>
      <c r="B59" s="97" t="s">
        <v>150</v>
      </c>
      <c r="C59" s="102"/>
      <c r="D59" s="103"/>
      <c r="E59" s="100"/>
      <c r="F59" s="101">
        <f t="shared" si="1"/>
        <v>0</v>
      </c>
      <c r="G59" s="2"/>
    </row>
    <row r="60" spans="1:7" s="27" customFormat="1" ht="15" customHeight="1">
      <c r="A60" s="74" t="s">
        <v>80</v>
      </c>
      <c r="B60" s="80" t="s">
        <v>156</v>
      </c>
      <c r="C60" s="102" t="s">
        <v>7</v>
      </c>
      <c r="D60" s="104"/>
      <c r="E60" s="111"/>
      <c r="F60" s="101">
        <f t="shared" si="1"/>
        <v>0</v>
      </c>
      <c r="G60" s="2"/>
    </row>
    <row r="61" spans="1:7" s="27" customFormat="1" ht="15" customHeight="1">
      <c r="A61" s="74" t="s">
        <v>151</v>
      </c>
      <c r="B61" s="80" t="s">
        <v>157</v>
      </c>
      <c r="C61" s="102" t="s">
        <v>7</v>
      </c>
      <c r="D61" s="104"/>
      <c r="E61" s="111"/>
      <c r="F61" s="101">
        <f t="shared" si="1"/>
        <v>0</v>
      </c>
      <c r="G61" s="2"/>
    </row>
    <row r="62" spans="1:7" s="27" customFormat="1" ht="15" customHeight="1">
      <c r="A62" s="74" t="s">
        <v>152</v>
      </c>
      <c r="B62" s="80" t="s">
        <v>158</v>
      </c>
      <c r="C62" s="102" t="s">
        <v>7</v>
      </c>
      <c r="D62" s="104"/>
      <c r="E62" s="111"/>
      <c r="F62" s="101">
        <f t="shared" si="1"/>
        <v>0</v>
      </c>
      <c r="G62" s="2"/>
    </row>
    <row r="63" spans="1:7" s="27" customFormat="1" ht="15" customHeight="1">
      <c r="A63" s="74" t="s">
        <v>153</v>
      </c>
      <c r="B63" s="80" t="s">
        <v>159</v>
      </c>
      <c r="C63" s="102" t="s">
        <v>7</v>
      </c>
      <c r="D63" s="104"/>
      <c r="E63" s="111"/>
      <c r="F63" s="101">
        <f t="shared" si="1"/>
        <v>0</v>
      </c>
      <c r="G63" s="2"/>
    </row>
    <row r="64" spans="1:7" s="27" customFormat="1" ht="15" customHeight="1">
      <c r="A64" s="32" t="s">
        <v>81</v>
      </c>
      <c r="B64" s="97" t="s">
        <v>138</v>
      </c>
      <c r="C64" s="102"/>
      <c r="D64" s="104"/>
      <c r="E64" s="106"/>
      <c r="F64" s="101">
        <f t="shared" si="1"/>
        <v>0</v>
      </c>
      <c r="G64" s="2"/>
    </row>
    <row r="65" spans="1:7" s="27" customFormat="1" ht="15" customHeight="1">
      <c r="A65" s="74" t="s">
        <v>83</v>
      </c>
      <c r="B65" s="80" t="s">
        <v>139</v>
      </c>
      <c r="C65" s="102" t="s">
        <v>7</v>
      </c>
      <c r="D65" s="103"/>
      <c r="E65" s="100"/>
      <c r="F65" s="101">
        <f t="shared" si="1"/>
        <v>0</v>
      </c>
      <c r="G65" s="2"/>
    </row>
    <row r="66" spans="1:7" s="27" customFormat="1" ht="15" customHeight="1">
      <c r="A66" s="74" t="s">
        <v>154</v>
      </c>
      <c r="B66" s="80" t="s">
        <v>155</v>
      </c>
      <c r="C66" s="102" t="s">
        <v>12</v>
      </c>
      <c r="D66" s="103"/>
      <c r="E66" s="100"/>
      <c r="F66" s="101">
        <f t="shared" si="1"/>
        <v>0</v>
      </c>
      <c r="G66" s="2"/>
    </row>
    <row r="67" spans="1:7" s="27" customFormat="1" ht="15" customHeight="1">
      <c r="A67" s="32" t="s">
        <v>81</v>
      </c>
      <c r="B67" s="97" t="s">
        <v>82</v>
      </c>
      <c r="C67" s="102"/>
      <c r="D67" s="103"/>
      <c r="E67" s="100"/>
      <c r="F67" s="101">
        <f t="shared" si="1"/>
        <v>0</v>
      </c>
      <c r="G67" s="2"/>
    </row>
    <row r="68" spans="1:7" s="27" customFormat="1" ht="15" customHeight="1">
      <c r="A68" s="74" t="s">
        <v>83</v>
      </c>
      <c r="B68" s="80" t="s">
        <v>140</v>
      </c>
      <c r="C68" s="102" t="s">
        <v>7</v>
      </c>
      <c r="D68" s="103">
        <f>14*2.1</f>
        <v>29.400000000000002</v>
      </c>
      <c r="E68" s="100"/>
      <c r="F68" s="101">
        <f t="shared" si="1"/>
        <v>0</v>
      </c>
      <c r="G68" s="2"/>
    </row>
    <row r="69" spans="1:7" s="27" customFormat="1" ht="15" customHeight="1">
      <c r="A69" s="32" t="s">
        <v>84</v>
      </c>
      <c r="B69" s="97" t="s">
        <v>141</v>
      </c>
      <c r="C69" s="102" t="s">
        <v>12</v>
      </c>
      <c r="D69" s="103">
        <f>4*13+3*7+8*13</f>
        <v>177</v>
      </c>
      <c r="E69" s="100"/>
      <c r="F69" s="101">
        <f t="shared" si="1"/>
        <v>0</v>
      </c>
      <c r="G69" s="2"/>
    </row>
    <row r="70" spans="1:7" s="27" customFormat="1" ht="15" customHeight="1">
      <c r="A70" s="32" t="s">
        <v>142</v>
      </c>
      <c r="B70" s="97" t="s">
        <v>143</v>
      </c>
      <c r="C70" s="102" t="s">
        <v>7</v>
      </c>
      <c r="D70" s="103">
        <f>(121.4*2+92*0.3+23*0.3)+(2*1*2.15+14*1*1.45)</f>
        <v>301.90000000000003</v>
      </c>
      <c r="E70" s="100"/>
      <c r="F70" s="101">
        <f t="shared" si="1"/>
        <v>0</v>
      </c>
      <c r="G70" s="2"/>
    </row>
    <row r="71" spans="1:7" s="27" customFormat="1" ht="15" customHeight="1">
      <c r="A71" s="28"/>
      <c r="B71" s="29"/>
      <c r="C71" s="50"/>
      <c r="D71" s="51"/>
      <c r="E71" s="52"/>
      <c r="F71" s="112">
        <f t="shared" si="0"/>
        <v>0</v>
      </c>
      <c r="G71" s="2"/>
    </row>
    <row r="72" spans="1:7" ht="15" customHeight="1">
      <c r="A72" s="17"/>
      <c r="B72" s="123" t="s">
        <v>163</v>
      </c>
      <c r="C72" s="83"/>
      <c r="D72" s="83"/>
      <c r="E72" s="84"/>
      <c r="F72" s="110">
        <f>SUM(F43:F71)</f>
        <v>0</v>
      </c>
      <c r="G72" s="2"/>
    </row>
    <row r="73" spans="1:7" ht="15" customHeight="1">
      <c r="A73" s="32"/>
      <c r="B73" s="124" t="s">
        <v>168</v>
      </c>
      <c r="C73" s="121"/>
      <c r="D73" s="114"/>
      <c r="E73" s="115"/>
      <c r="F73" s="116">
        <f>F72*6%</f>
        <v>0</v>
      </c>
      <c r="G73" s="2"/>
    </row>
    <row r="74" spans="1:7" ht="15" customHeight="1">
      <c r="A74" s="32"/>
      <c r="B74" s="125" t="s">
        <v>169</v>
      </c>
      <c r="C74" s="122"/>
      <c r="D74" s="118"/>
      <c r="E74" s="119"/>
      <c r="F74" s="120">
        <f>F72+F73</f>
        <v>0</v>
      </c>
      <c r="G74" s="2"/>
    </row>
    <row r="75" spans="1:7" ht="21" customHeight="1">
      <c r="A75" s="135"/>
      <c r="B75" s="136" t="s">
        <v>164</v>
      </c>
      <c r="C75" s="131"/>
      <c r="D75" s="132"/>
      <c r="E75" s="133"/>
      <c r="F75" s="134">
        <f>F39+F72</f>
        <v>0</v>
      </c>
      <c r="G75" s="2"/>
    </row>
    <row r="76" spans="1:7" ht="20.100000000000001" customHeight="1">
      <c r="A76" s="32"/>
      <c r="B76" s="129" t="s">
        <v>168</v>
      </c>
      <c r="C76" s="113"/>
      <c r="D76" s="114"/>
      <c r="E76" s="115"/>
      <c r="F76" s="126">
        <f>F75*6%</f>
        <v>0</v>
      </c>
      <c r="G76" s="2"/>
    </row>
    <row r="77" spans="1:7" ht="20.100000000000001" customHeight="1">
      <c r="A77" s="127"/>
      <c r="B77" s="130" t="s">
        <v>170</v>
      </c>
      <c r="C77" s="117"/>
      <c r="D77" s="118"/>
      <c r="E77" s="119"/>
      <c r="F77" s="128">
        <f>F75+F76</f>
        <v>0</v>
      </c>
      <c r="G77" s="2"/>
    </row>
    <row r="78" spans="1:7" ht="20.100000000000001" customHeight="1">
      <c r="A78" s="17"/>
      <c r="B78" s="3"/>
      <c r="C78" s="23"/>
      <c r="D78" s="23"/>
      <c r="E78" s="3"/>
      <c r="F78" s="3"/>
      <c r="G78" s="2"/>
    </row>
    <row r="79" spans="1:7" ht="20.100000000000001" customHeight="1">
      <c r="A79" s="90" t="s">
        <v>5</v>
      </c>
      <c r="B79" s="3"/>
      <c r="C79" s="23"/>
      <c r="D79" s="23"/>
      <c r="E79" s="3"/>
      <c r="F79" s="3"/>
      <c r="G79" s="2" t="s">
        <v>5</v>
      </c>
    </row>
  </sheetData>
  <printOptions horizontalCentered="1"/>
  <pageMargins left="0.74803149606299213" right="0.74803149606299213" top="0.59055118110236227" bottom="0.62992125984251968" header="0.51181102362204722" footer="0.27559055118110237"/>
  <pageSetup paperSize="9" scale="68" orientation="portrait" r:id="rId1"/>
  <headerFooter>
    <oddHeader>&amp;L&amp;"Calibri,Normal"&amp;K000000&amp;L&amp;C&amp;R</oddHeader>
    <oddFooter>&amp;LERP BTP&amp;CESTIMATION - DCE - Mai 2024</oddFooter>
  </headerFooter>
  <rowBreaks count="1" manualBreakCount="1">
    <brk id="4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12</vt:i4>
      </vt:variant>
    </vt:vector>
  </HeadingPairs>
  <TitlesOfParts>
    <vt:vector size="17" baseType="lpstr">
      <vt:lpstr>02</vt:lpstr>
      <vt:lpstr>06</vt:lpstr>
      <vt:lpstr>08</vt:lpstr>
      <vt:lpstr>10 A</vt:lpstr>
      <vt:lpstr>10 C</vt:lpstr>
      <vt:lpstr>'10 A'!_Toc163815703</vt:lpstr>
      <vt:lpstr>'10 C'!_Toc163815703</vt:lpstr>
      <vt:lpstr>'02'!Impression_des_titres</vt:lpstr>
      <vt:lpstr>'06'!Impression_des_titres</vt:lpstr>
      <vt:lpstr>'08'!Impression_des_titres</vt:lpstr>
      <vt:lpstr>'10 A'!Impression_des_titres</vt:lpstr>
      <vt:lpstr>'10 C'!Impression_des_titres</vt:lpstr>
      <vt:lpstr>'02'!Zone_d_impression</vt:lpstr>
      <vt:lpstr>'06'!Zone_d_impression</vt:lpstr>
      <vt:lpstr>'08'!Zone_d_impression</vt:lpstr>
      <vt:lpstr>'10 A'!Zone_d_impression</vt:lpstr>
      <vt:lpstr>'10 C'!Zone_d_impression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CHARVIN</dc:creator>
  <cp:lastModifiedBy>Gabrielle DEMERS</cp:lastModifiedBy>
  <cp:lastPrinted>2022-01-19T04:22:24Z</cp:lastPrinted>
  <dcterms:created xsi:type="dcterms:W3CDTF">2019-07-09T03:28:28Z</dcterms:created>
  <dcterms:modified xsi:type="dcterms:W3CDTF">2024-05-02T00:21:02Z</dcterms:modified>
</cp:coreProperties>
</file>